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7966fbf75e6927/Documents/"/>
    </mc:Choice>
  </mc:AlternateContent>
  <xr:revisionPtr revIDLastSave="317" documentId="8C965E52D0079B712D68190BDEBBF7733B14D129" xr6:coauthVersionLast="25" xr6:coauthVersionMax="25" xr10:uidLastSave="{07017F32-3931-425A-B927-7233D9E2E837}"/>
  <bookViews>
    <workbookView xWindow="0" yWindow="0" windowWidth="20490" windowHeight="7530" tabRatio="898" xr2:uid="{360FC397-C9AE-4861-93F4-85AB877F90AA}"/>
  </bookViews>
  <sheets>
    <sheet name="Prel Sq Integ" sheetId="1" r:id="rId1"/>
    <sheet name="PDD Barrel" sheetId="2" r:id="rId2"/>
    <sheet name="PDD Barrel Integ" sheetId="3" r:id="rId3"/>
    <sheet name="Inter Ind" sheetId="4" r:id="rId4"/>
    <sheet name="Prel Sq" sheetId="5" r:id="rId5"/>
    <sheet name="Walk PDD" sheetId="6" r:id="rId6"/>
    <sheet name="Walk PDD Integ" sheetId="7" r:id="rId7"/>
    <sheet name="Barrel Sq Integ" sheetId="8" r:id="rId8"/>
    <sheet name="Prel Ind Integ" sheetId="9" r:id="rId9"/>
    <sheet name="Barrel Sq" sheetId="10" r:id="rId10"/>
    <sheet name="Prel Ind" sheetId="14" r:id="rId11"/>
    <sheet name="Nov Ind" sheetId="16" r:id="rId12"/>
    <sheet name="Prel Ind AWD" sheetId="17" r:id="rId13"/>
  </sheets>
  <definedNames>
    <definedName name="_xlnm.Print_Area" localSheetId="9">'Barrel Sq'!#REF!</definedName>
    <definedName name="_xlnm.Print_Area" localSheetId="7">'Barrel Sq Integ'!#REF!</definedName>
    <definedName name="_xlnm.Print_Area" localSheetId="3">'Inter Ind'!#REF!</definedName>
    <definedName name="_xlnm.Print_Area" localSheetId="11">'Nov Ind'!#REF!</definedName>
    <definedName name="_xlnm.Print_Area" localSheetId="1">'PDD Barrel'!#REF!</definedName>
    <definedName name="_xlnm.Print_Area" localSheetId="2">'PDD Barrel Integ'!#REF!</definedName>
    <definedName name="_xlnm.Print_Area" localSheetId="10">'Prel Ind'!#REF!</definedName>
    <definedName name="_xlnm.Print_Area" localSheetId="12">'Prel Ind AWD'!#REF!</definedName>
    <definedName name="_xlnm.Print_Area" localSheetId="8">'Prel Ind Integ'!$CD$8:$CI$39</definedName>
    <definedName name="_xlnm.Print_Area" localSheetId="4">'Prel Sq'!#REF!</definedName>
    <definedName name="_xlnm.Print_Area" localSheetId="0">'Prel Sq Integ'!#REF!</definedName>
    <definedName name="_xlnm.Print_Area" localSheetId="5">'Walk PDD'!#REF!</definedName>
    <definedName name="_xlnm.Print_Area" localSheetId="6">'Walk PDD Integ'!#REF!</definedName>
    <definedName name="_xlnm.Print_Titles" localSheetId="9">'Barrel Sq'!$A:$C,'Barrel Sq'!$1:$6</definedName>
    <definedName name="_xlnm.Print_Titles" localSheetId="7">'Barrel Sq Integ'!$A:$C,'Barrel Sq Integ'!$1:$6</definedName>
    <definedName name="_xlnm.Print_Titles" localSheetId="3">'Inter Ind'!$A:$E,'Inter Ind'!$1:$7</definedName>
    <definedName name="_xlnm.Print_Titles" localSheetId="11">'Nov Ind'!$A:$E,'Nov Ind'!$1:$7</definedName>
    <definedName name="_xlnm.Print_Titles" localSheetId="1">'PDD Barrel'!$A:$C,'PDD Barrel'!$1:$6</definedName>
    <definedName name="_xlnm.Print_Titles" localSheetId="2">'PDD Barrel Integ'!$A:$C,'PDD Barrel Integ'!$1:$6</definedName>
    <definedName name="_xlnm.Print_Titles" localSheetId="10">'Prel Ind'!$A:$E,'Prel Ind'!$1:$7</definedName>
    <definedName name="_xlnm.Print_Titles" localSheetId="12">'Prel Ind AWD'!$A:$E,'Prel Ind AWD'!$1:$6</definedName>
    <definedName name="_xlnm.Print_Titles" localSheetId="8">'Prel Ind Integ'!$A:$E,'Prel Ind Integ'!$1:$7</definedName>
    <definedName name="_xlnm.Print_Titles" localSheetId="4">'Prel Sq'!$A:$E,'Prel Sq'!$1:$7</definedName>
    <definedName name="_xlnm.Print_Titles" localSheetId="0">'Prel Sq Integ'!$A:$E,'Prel Sq Integ'!$1:$7</definedName>
    <definedName name="_xlnm.Print_Titles" localSheetId="5">'Walk PDD'!$A:$E,'Walk PDD'!$1:$7</definedName>
    <definedName name="_xlnm.Print_Titles" localSheetId="6">'Walk PDD Integ'!$A:$E,'Walk PDD Integ'!$1:$7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17" l="1"/>
  <c r="AD8" i="17" s="1"/>
  <c r="V8" i="17"/>
  <c r="W8" i="17" s="1"/>
  <c r="Y8" i="17" s="1"/>
  <c r="P1" i="17"/>
  <c r="H1" i="17"/>
  <c r="AB44" i="14"/>
  <c r="AD44" i="14"/>
  <c r="V44" i="14"/>
  <c r="W44" i="14" s="1"/>
  <c r="Y44" i="14" s="1"/>
  <c r="G9" i="7"/>
  <c r="V38" i="14"/>
  <c r="W38" i="14" s="1"/>
  <c r="V36" i="14"/>
  <c r="W36" i="14" s="1"/>
  <c r="V34" i="14"/>
  <c r="W34" i="14" s="1"/>
  <c r="V32" i="14"/>
  <c r="W32" i="14" s="1"/>
  <c r="V30" i="14"/>
  <c r="W30" i="14" s="1"/>
  <c r="V28" i="14"/>
  <c r="W28" i="14" s="1"/>
  <c r="V24" i="14"/>
  <c r="W24" i="14" s="1"/>
  <c r="V22" i="14"/>
  <c r="W22" i="14" s="1"/>
  <c r="V20" i="14"/>
  <c r="W20" i="14" s="1"/>
  <c r="V18" i="14"/>
  <c r="W18" i="14" s="1"/>
  <c r="V16" i="14"/>
  <c r="W16" i="14" s="1"/>
  <c r="V14" i="14"/>
  <c r="W14" i="14" s="1"/>
  <c r="V12" i="14"/>
  <c r="W12" i="14" s="1"/>
  <c r="V10" i="14"/>
  <c r="W10" i="14" s="1"/>
  <c r="V8" i="14"/>
  <c r="W8" i="14" s="1"/>
  <c r="V26" i="14"/>
  <c r="W26" i="14" s="1"/>
  <c r="P1" i="14"/>
  <c r="U8" i="16"/>
  <c r="T8" i="16"/>
  <c r="U10" i="16"/>
  <c r="T10" i="16"/>
  <c r="O1" i="16"/>
  <c r="O10" i="4"/>
  <c r="O8" i="4"/>
  <c r="D14" i="2"/>
  <c r="F13" i="10"/>
  <c r="E13" i="10"/>
  <c r="E13" i="8"/>
  <c r="O20" i="5"/>
  <c r="O12" i="5"/>
  <c r="AE8" i="17" l="1"/>
  <c r="AE44" i="14"/>
  <c r="AB24" i="14"/>
  <c r="AB34" i="14"/>
  <c r="AD34" i="14" s="1"/>
  <c r="AB36" i="14"/>
  <c r="AB38" i="14"/>
  <c r="AD38" i="14" s="1"/>
  <c r="Y38" i="14"/>
  <c r="Y26" i="14"/>
  <c r="AB20" i="14"/>
  <c r="AD20" i="14" s="1"/>
  <c r="AB22" i="14"/>
  <c r="AD22" i="14" s="1"/>
  <c r="AB26" i="14"/>
  <c r="AB28" i="14"/>
  <c r="AD28" i="14" s="1"/>
  <c r="AB30" i="14"/>
  <c r="AD30" i="14" s="1"/>
  <c r="AB32" i="14"/>
  <c r="Y28" i="14"/>
  <c r="Y20" i="14"/>
  <c r="Y22" i="14"/>
  <c r="AD36" i="14"/>
  <c r="AD32" i="14"/>
  <c r="AB10" i="16"/>
  <c r="W10" i="16"/>
  <c r="AC10" i="16" s="1"/>
  <c r="AB8" i="16"/>
  <c r="W8" i="16"/>
  <c r="H1" i="16"/>
  <c r="AD26" i="14"/>
  <c r="AD24" i="14"/>
  <c r="AD18" i="14"/>
  <c r="AD16" i="14"/>
  <c r="AD14" i="14"/>
  <c r="AD12" i="14"/>
  <c r="AD10" i="14"/>
  <c r="AD8" i="14"/>
  <c r="H1" i="14"/>
  <c r="CA8" i="9"/>
  <c r="BS8" i="9"/>
  <c r="BT8" i="9" s="1"/>
  <c r="BV8" i="9" s="1"/>
  <c r="CB8" i="9" s="1"/>
  <c r="CG8" i="9" s="1"/>
  <c r="BH8" i="9"/>
  <c r="AZ8" i="9"/>
  <c r="BA8" i="9" s="1"/>
  <c r="BC8" i="9" s="1"/>
  <c r="BI8" i="9" s="1"/>
  <c r="CF8" i="9" s="1"/>
  <c r="AO8" i="9"/>
  <c r="AH8" i="9"/>
  <c r="AJ8" i="9" s="1"/>
  <c r="AP8" i="9" s="1"/>
  <c r="CE8" i="9" s="1"/>
  <c r="AG8" i="9"/>
  <c r="V8" i="9"/>
  <c r="N8" i="9"/>
  <c r="O8" i="9" s="1"/>
  <c r="Q8" i="9" s="1"/>
  <c r="CI2" i="9"/>
  <c r="CI1" i="9"/>
  <c r="BM1" i="9"/>
  <c r="AT1" i="9"/>
  <c r="AA1" i="9"/>
  <c r="H1" i="9"/>
  <c r="D13" i="8"/>
  <c r="F13" i="8" s="1"/>
  <c r="F9" i="7"/>
  <c r="I9" i="7" s="1"/>
  <c r="I1" i="7"/>
  <c r="I12" i="6"/>
  <c r="I21" i="6"/>
  <c r="I18" i="6"/>
  <c r="I15" i="6"/>
  <c r="I9" i="6"/>
  <c r="I1" i="6"/>
  <c r="N19" i="5"/>
  <c r="N18" i="5"/>
  <c r="V20" i="5"/>
  <c r="N17" i="5"/>
  <c r="N16" i="5"/>
  <c r="N15" i="5"/>
  <c r="N14" i="5"/>
  <c r="D8" i="2"/>
  <c r="F8" i="2" s="1"/>
  <c r="D11" i="2"/>
  <c r="D17" i="2"/>
  <c r="D20" i="2"/>
  <c r="D23" i="2"/>
  <c r="F23" i="2" s="1"/>
  <c r="D8" i="3"/>
  <c r="V12" i="5"/>
  <c r="N11" i="5"/>
  <c r="N10" i="5"/>
  <c r="N9" i="5"/>
  <c r="N8" i="5"/>
  <c r="N8" i="4"/>
  <c r="Q8" i="4" s="1"/>
  <c r="AA12" i="1"/>
  <c r="V9" i="1"/>
  <c r="V10" i="1"/>
  <c r="V11" i="1"/>
  <c r="V8" i="1"/>
  <c r="V10" i="4"/>
  <c r="N10" i="4"/>
  <c r="Q10" i="4" s="1"/>
  <c r="H1" i="4"/>
  <c r="V8" i="4"/>
  <c r="F8" i="3"/>
  <c r="F20" i="2"/>
  <c r="F17" i="2"/>
  <c r="F14" i="2"/>
  <c r="F11" i="2"/>
  <c r="AD12" i="1"/>
  <c r="W8" i="9" l="1"/>
  <c r="CD8" i="9" s="1"/>
  <c r="CH8" i="9" s="1"/>
  <c r="CI8" i="9" s="1"/>
  <c r="Y36" i="14"/>
  <c r="AE36" i="14" s="1"/>
  <c r="AE38" i="14"/>
  <c r="Y8" i="14"/>
  <c r="AE8" i="14" s="1"/>
  <c r="Y12" i="14"/>
  <c r="AE12" i="14" s="1"/>
  <c r="Y16" i="14"/>
  <c r="AE16" i="14" s="1"/>
  <c r="Y34" i="14"/>
  <c r="AE34" i="14" s="1"/>
  <c r="Y18" i="14"/>
  <c r="AE18" i="14" s="1"/>
  <c r="Y10" i="14"/>
  <c r="AE10" i="14" s="1"/>
  <c r="Y14" i="14"/>
  <c r="AE14" i="14" s="1"/>
  <c r="Y24" i="14"/>
  <c r="AE24" i="14" s="1"/>
  <c r="AE22" i="14"/>
  <c r="AE28" i="14"/>
  <c r="Y32" i="14"/>
  <c r="AE32" i="14" s="1"/>
  <c r="Y30" i="14"/>
  <c r="AE30" i="14" s="1"/>
  <c r="AE26" i="14"/>
  <c r="AE20" i="14"/>
  <c r="AC8" i="16"/>
  <c r="N20" i="5"/>
  <c r="N12" i="5"/>
  <c r="W10" i="4"/>
  <c r="W8" i="4"/>
  <c r="V12" i="1"/>
  <c r="W12" i="1" s="1"/>
  <c r="Q12" i="5" l="1"/>
  <c r="W12" i="5" s="1"/>
  <c r="Q20" i="5"/>
  <c r="W20" i="5" s="1"/>
  <c r="Y12" i="1"/>
  <c r="AE12" i="1" s="1"/>
</calcChain>
</file>

<file path=xl/sharedStrings.xml><?xml version="1.0" encoding="utf-8"?>
<sst xmlns="http://schemas.openxmlformats.org/spreadsheetml/2006/main" count="629" uniqueCount="124">
  <si>
    <t>Judge at A:</t>
  </si>
  <si>
    <t>Sarah</t>
  </si>
  <si>
    <t>Judge at B:</t>
  </si>
  <si>
    <t>Judge at C:</t>
  </si>
  <si>
    <t>Judge at D:</t>
  </si>
  <si>
    <t>John</t>
  </si>
  <si>
    <t xml:space="preserve">Class: </t>
  </si>
  <si>
    <t>Mark</t>
  </si>
  <si>
    <t>Roy</t>
  </si>
  <si>
    <t>COMPULSORIES</t>
  </si>
  <si>
    <t>FREESTYLE</t>
  </si>
  <si>
    <t>Div. by</t>
  </si>
  <si>
    <t>Horse</t>
  </si>
  <si>
    <t>FINAL</t>
  </si>
  <si>
    <t>No.</t>
  </si>
  <si>
    <t>Vaulter</t>
  </si>
  <si>
    <t>Lunger</t>
  </si>
  <si>
    <t>Club</t>
  </si>
  <si>
    <t>V'ltOn</t>
  </si>
  <si>
    <t>Bas S</t>
  </si>
  <si>
    <t>1/2 Fl</t>
  </si>
  <si>
    <t>Pl'k</t>
  </si>
  <si>
    <t>I/s S't</t>
  </si>
  <si>
    <t>O/s S't</t>
  </si>
  <si>
    <t>Kneel</t>
  </si>
  <si>
    <t>V'lt Off</t>
  </si>
  <si>
    <t>Total</t>
  </si>
  <si>
    <t>No&amp;Ex</t>
  </si>
  <si>
    <t>score</t>
  </si>
  <si>
    <t>Score</t>
  </si>
  <si>
    <t>Perf</t>
  </si>
  <si>
    <t>Art</t>
  </si>
  <si>
    <t>SCORE</t>
  </si>
  <si>
    <t>A</t>
  </si>
  <si>
    <t>B</t>
  </si>
  <si>
    <t>C</t>
  </si>
  <si>
    <t>D</t>
  </si>
  <si>
    <t>R</t>
  </si>
  <si>
    <t>Sub-total</t>
  </si>
  <si>
    <t>VWA</t>
  </si>
  <si>
    <t>State Competition 2017</t>
  </si>
  <si>
    <t>Preliminary Squad Integrated</t>
  </si>
  <si>
    <t>Paula Patricelli</t>
  </si>
  <si>
    <t>Carol Brice</t>
  </si>
  <si>
    <t>Chris Wicks</t>
  </si>
  <si>
    <t>Olivia Curry</t>
  </si>
  <si>
    <t>Suzanne Stevely</t>
  </si>
  <si>
    <t>Simon Emmott</t>
  </si>
  <si>
    <t>Rachel Ryan</t>
  </si>
  <si>
    <t>Barney</t>
  </si>
  <si>
    <t>Kay Fowler</t>
  </si>
  <si>
    <t>REVA</t>
  </si>
  <si>
    <t>Tech</t>
  </si>
  <si>
    <t>Actual</t>
  </si>
  <si>
    <t>Judges' Scores</t>
  </si>
  <si>
    <t>Pas de Deux Barrel</t>
  </si>
  <si>
    <t>Skye Dymnicki</t>
  </si>
  <si>
    <t>Barra-Amba Harrison</t>
  </si>
  <si>
    <t>Swan Valley</t>
  </si>
  <si>
    <t>Tegan Reder</t>
  </si>
  <si>
    <t>Brooke Dymnicki</t>
  </si>
  <si>
    <t>Charlotte Williams</t>
  </si>
  <si>
    <t>Sharline Williams</t>
  </si>
  <si>
    <t>Isabelle Williams</t>
  </si>
  <si>
    <t>Emmi Kneale</t>
  </si>
  <si>
    <t>Jax Riley</t>
  </si>
  <si>
    <t>Serpentine</t>
  </si>
  <si>
    <t>Claire Walters</t>
  </si>
  <si>
    <t>Olivia Walters</t>
  </si>
  <si>
    <t>Ranking</t>
  </si>
  <si>
    <t>Ex Sc</t>
  </si>
  <si>
    <t>Sub</t>
  </si>
  <si>
    <t>Sw bw</t>
  </si>
  <si>
    <t>1/2 Mill</t>
  </si>
  <si>
    <t>Sw fw</t>
  </si>
  <si>
    <t>Stand</t>
  </si>
  <si>
    <t>Flag</t>
  </si>
  <si>
    <t>TOTAL</t>
  </si>
  <si>
    <t>Intermediate Individual</t>
  </si>
  <si>
    <t>Matilda Yates</t>
  </si>
  <si>
    <t>Mackerson</t>
  </si>
  <si>
    <t>Blaze</t>
  </si>
  <si>
    <t>Jess Kneale</t>
  </si>
  <si>
    <t>Pas de Deux Walk</t>
  </si>
  <si>
    <t>Yogi</t>
  </si>
  <si>
    <t>Michelle Halliday</t>
  </si>
  <si>
    <t>Susanne Stevely</t>
  </si>
  <si>
    <t>Barrel Squad</t>
  </si>
  <si>
    <t>Preliminary Individual</t>
  </si>
  <si>
    <t>Plank</t>
  </si>
  <si>
    <t>In Seat</t>
  </si>
  <si>
    <t>Out S</t>
  </si>
  <si>
    <t>V'ltOf</t>
  </si>
  <si>
    <t>Volley</t>
  </si>
  <si>
    <t>Leah Kuuse</t>
  </si>
  <si>
    <t>charlotte williams</t>
  </si>
  <si>
    <t>mackerson</t>
  </si>
  <si>
    <t>amy lethlean</t>
  </si>
  <si>
    <t>isabelle williams</t>
  </si>
  <si>
    <t>skye dymnicki</t>
  </si>
  <si>
    <t>tiana adrian</t>
  </si>
  <si>
    <t>mason dymnicki</t>
  </si>
  <si>
    <t>Novice Individual</t>
  </si>
  <si>
    <t>Gabrielle Lumsden</t>
  </si>
  <si>
    <t>brooke dymnicki</t>
  </si>
  <si>
    <t>conor adrian</t>
  </si>
  <si>
    <t>tegan reder</t>
  </si>
  <si>
    <t>olivia walters</t>
  </si>
  <si>
    <t>claire walters</t>
  </si>
  <si>
    <t>emmi kneale</t>
  </si>
  <si>
    <t>jax riley</t>
  </si>
  <si>
    <t>suzanne stevely</t>
  </si>
  <si>
    <t>sharline williams</t>
  </si>
  <si>
    <t>simon emmott</t>
  </si>
  <si>
    <t>olivia curry</t>
  </si>
  <si>
    <t>Cody</t>
  </si>
  <si>
    <t>Ima Scotch Seker</t>
  </si>
  <si>
    <t>Jane Beaverstock</t>
  </si>
  <si>
    <t>Zia Park/WAEV</t>
  </si>
  <si>
    <t>Preliminary Individual AWD</t>
  </si>
  <si>
    <t>Barrel Squad Integrated</t>
  </si>
  <si>
    <t>Pas de Deux Walk Integrated</t>
  </si>
  <si>
    <t>Preliminary Squad</t>
  </si>
  <si>
    <t>Pas de Deux Barrel Integrated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</si>
</sst>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9]dd\-mmm\-yy;@"/>
    <numFmt numFmtId="165" formatCode="[$-409]h:mm:ss\ AM/PM;@"/>
    <numFmt numFmtId="166" formatCode="0.0"/>
    <numFmt numFmtId="167" formatCode="0.00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166" fontId="0" fillId="4" borderId="0" xfId="0" applyNumberFormat="1" applyFill="1"/>
    <xf numFmtId="167" fontId="0" fillId="0" borderId="0" xfId="0" applyNumberFormat="1" applyAlignment="1"/>
    <xf numFmtId="167" fontId="0" fillId="2" borderId="0" xfId="0" applyNumberFormat="1" applyFill="1" applyAlignment="1"/>
    <xf numFmtId="166" fontId="0" fillId="2" borderId="0" xfId="0" applyNumberFormat="1" applyFill="1"/>
    <xf numFmtId="167" fontId="0" fillId="2" borderId="0" xfId="0" applyNumberFormat="1" applyFill="1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0" xfId="0" applyFont="1"/>
    <xf numFmtId="0" fontId="1" fillId="0" borderId="0" xfId="1"/>
    <xf numFmtId="167" fontId="1" fillId="0" borderId="0" xfId="1" applyNumberFormat="1"/>
    <xf numFmtId="0" fontId="1" fillId="3" borderId="0" xfId="1" applyFill="1"/>
    <xf numFmtId="166" fontId="1" fillId="4" borderId="0" xfId="1" applyNumberFormat="1" applyFill="1"/>
    <xf numFmtId="0" fontId="1" fillId="2" borderId="0" xfId="1" applyFill="1"/>
    <xf numFmtId="167" fontId="1" fillId="2" borderId="0" xfId="1" applyNumberFormat="1" applyFill="1"/>
    <xf numFmtId="166" fontId="1" fillId="2" borderId="0" xfId="1" applyNumberFormat="1" applyFill="1"/>
    <xf numFmtId="0" fontId="1" fillId="0" borderId="0" xfId="1" applyAlignment="1">
      <alignment horizontal="center"/>
    </xf>
    <xf numFmtId="0" fontId="1" fillId="3" borderId="0" xfId="1" applyFill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/>
    <xf numFmtId="165" fontId="1" fillId="0" borderId="0" xfId="1" applyNumberFormat="1" applyAlignment="1">
      <alignment horizontal="right"/>
    </xf>
    <xf numFmtId="0" fontId="2" fillId="0" borderId="0" xfId="1" applyFont="1"/>
    <xf numFmtId="164" fontId="1" fillId="0" borderId="0" xfId="1" applyNumberFormat="1" applyAlignment="1">
      <alignment horizontal="right"/>
    </xf>
    <xf numFmtId="0" fontId="1" fillId="0" borderId="0" xfId="1" applyAlignment="1"/>
    <xf numFmtId="0" fontId="0" fillId="0" borderId="0" xfId="1" applyFont="1"/>
    <xf numFmtId="166" fontId="1" fillId="0" borderId="0" xfId="1" applyNumberFormat="1"/>
    <xf numFmtId="167" fontId="1" fillId="0" borderId="0" xfId="1" applyNumberFormat="1" applyAlignment="1"/>
    <xf numFmtId="167" fontId="1" fillId="0" borderId="0" xfId="1" applyNumberFormat="1" applyFill="1"/>
    <xf numFmtId="0" fontId="1" fillId="2" borderId="0" xfId="1" applyFill="1" applyAlignment="1">
      <alignment horizontal="center"/>
    </xf>
    <xf numFmtId="0" fontId="1" fillId="0" borderId="0" xfId="1" applyAlignment="1"/>
    <xf numFmtId="0" fontId="1" fillId="0" borderId="0" xfId="1" applyFont="1" applyAlignment="1">
      <alignment horizontal="center"/>
    </xf>
    <xf numFmtId="0" fontId="1" fillId="0" borderId="0" xfId="1" applyFill="1"/>
    <xf numFmtId="0" fontId="1" fillId="0" borderId="0" xfId="1" applyAlignment="1">
      <alignment horizontal="right"/>
    </xf>
    <xf numFmtId="0" fontId="3" fillId="0" borderId="0" xfId="1" applyFont="1"/>
    <xf numFmtId="166" fontId="1" fillId="5" borderId="0" xfId="1" applyNumberFormat="1" applyFill="1"/>
    <xf numFmtId="0" fontId="1" fillId="6" borderId="0" xfId="1" applyFill="1"/>
    <xf numFmtId="0" fontId="0" fillId="6" borderId="0" xfId="1" applyFont="1" applyFill="1"/>
    <xf numFmtId="166" fontId="1" fillId="6" borderId="0" xfId="1" applyNumberFormat="1" applyFill="1"/>
    <xf numFmtId="167" fontId="1" fillId="6" borderId="0" xfId="1" applyNumberFormat="1" applyFill="1"/>
    <xf numFmtId="167" fontId="1" fillId="6" borderId="0" xfId="1" applyNumberFormat="1" applyFill="1" applyAlignment="1"/>
    <xf numFmtId="2" fontId="1" fillId="4" borderId="0" xfId="1" applyNumberFormat="1" applyFill="1"/>
    <xf numFmtId="0" fontId="1" fillId="7" borderId="0" xfId="1" applyFill="1" applyAlignment="1"/>
    <xf numFmtId="0" fontId="1" fillId="7" borderId="0" xfId="1" applyFill="1"/>
    <xf numFmtId="0" fontId="1" fillId="7" borderId="0" xfId="1" applyFill="1" applyAlignment="1">
      <alignment horizontal="center"/>
    </xf>
    <xf numFmtId="166" fontId="1" fillId="7" borderId="0" xfId="1" applyNumberFormat="1" applyFill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1" applyAlignment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</cellXfs>
  <cellStyles count="2">
    <cellStyle name="Normal" xfId="0" builtinId="0"/>
    <cellStyle name="Normal 2" xfId="1" xr:uid="{95FEB18C-C6F8-4929-96D1-A02F0A6D88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89AF-AEDB-4238-A5CB-28F630735651}">
  <sheetPr>
    <pageSetUpPr fitToPage="1"/>
  </sheetPr>
  <dimension ref="A1:AF12"/>
  <sheetViews>
    <sheetView tabSelected="1" workbookViewId="0">
      <selection activeCell="A2" sqref="A1:A2"/>
    </sheetView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21" width="5.7109375" customWidth="1"/>
    <col min="22" max="22" width="7.5703125" customWidth="1"/>
    <col min="23" max="24" width="6.5703125" customWidth="1"/>
    <col min="25" max="25" width="5.7109375" customWidth="1"/>
    <col min="26" max="26" width="3.140625" customWidth="1"/>
    <col min="27" max="30" width="5.7109375" customWidth="1"/>
    <col min="31" max="31" width="6.7109375" customWidth="1"/>
    <col min="32" max="32" width="3.140625" customWidth="1"/>
  </cols>
  <sheetData>
    <row r="1" spans="1:32" x14ac:dyDescent="0.2">
      <c r="A1" t="s">
        <v>39</v>
      </c>
      <c r="H1" s="53"/>
      <c r="I1" s="53"/>
      <c r="J1" s="53"/>
      <c r="K1" s="53"/>
      <c r="L1" s="53"/>
      <c r="M1" s="53"/>
      <c r="P1" s="53"/>
      <c r="Q1" s="53"/>
      <c r="R1" s="53"/>
      <c r="S1" s="53"/>
      <c r="T1" s="53"/>
      <c r="U1" s="53"/>
      <c r="Z1" s="1"/>
      <c r="AF1" s="2"/>
    </row>
    <row r="2" spans="1:32" x14ac:dyDescent="0.2">
      <c r="A2" s="4" t="s">
        <v>40</v>
      </c>
      <c r="Z2" s="1"/>
      <c r="AF2" s="2"/>
    </row>
    <row r="3" spans="1:32" x14ac:dyDescent="0.2">
      <c r="A3" s="16" t="s">
        <v>41</v>
      </c>
      <c r="Z3" s="1"/>
      <c r="AF3" s="2"/>
    </row>
    <row r="4" spans="1:32" x14ac:dyDescent="0.2">
      <c r="A4" s="3"/>
      <c r="D4" s="3"/>
      <c r="E4" s="3"/>
      <c r="F4" s="54" t="s">
        <v>9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1"/>
      <c r="AA4" s="54" t="s">
        <v>10</v>
      </c>
      <c r="AB4" s="54"/>
      <c r="AC4" s="54"/>
      <c r="AD4" s="54"/>
      <c r="AF4" s="2"/>
    </row>
    <row r="5" spans="1:32" x14ac:dyDescent="0.2">
      <c r="W5" s="5" t="s">
        <v>11</v>
      </c>
      <c r="X5" t="s">
        <v>12</v>
      </c>
      <c r="Z5" s="6"/>
      <c r="AE5" s="5" t="s">
        <v>13</v>
      </c>
      <c r="AF5" s="2"/>
    </row>
    <row r="6" spans="1:32" s="5" customFormat="1" x14ac:dyDescent="0.2">
      <c r="A6" s="5" t="s">
        <v>14</v>
      </c>
      <c r="B6" s="5" t="s">
        <v>15</v>
      </c>
      <c r="C6" s="5" t="s">
        <v>12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23</v>
      </c>
      <c r="L6" s="5" t="s">
        <v>24</v>
      </c>
      <c r="M6" s="5" t="s">
        <v>25</v>
      </c>
      <c r="N6" s="5" t="s">
        <v>18</v>
      </c>
      <c r="O6" s="5" t="s">
        <v>19</v>
      </c>
      <c r="P6" s="5" t="s">
        <v>20</v>
      </c>
      <c r="Q6" s="5" t="s">
        <v>21</v>
      </c>
      <c r="R6" s="5" t="s">
        <v>22</v>
      </c>
      <c r="S6" s="5" t="s">
        <v>23</v>
      </c>
      <c r="T6" s="5" t="s">
        <v>24</v>
      </c>
      <c r="U6" s="5" t="s">
        <v>25</v>
      </c>
      <c r="V6" s="5" t="s">
        <v>26</v>
      </c>
      <c r="W6" s="5" t="s">
        <v>27</v>
      </c>
      <c r="X6" s="5" t="s">
        <v>28</v>
      </c>
      <c r="Y6" s="5" t="s">
        <v>29</v>
      </c>
      <c r="Z6" s="6"/>
      <c r="AA6" s="8" t="s">
        <v>30</v>
      </c>
      <c r="AB6" s="8" t="s">
        <v>31</v>
      </c>
      <c r="AC6" s="8" t="s">
        <v>12</v>
      </c>
      <c r="AD6" s="5" t="s">
        <v>26</v>
      </c>
      <c r="AE6" s="5" t="s">
        <v>32</v>
      </c>
      <c r="AF6" s="7"/>
    </row>
    <row r="7" spans="1:32" x14ac:dyDescent="0.2">
      <c r="Z7" s="1"/>
      <c r="AF7" s="2"/>
    </row>
    <row r="8" spans="1:32" x14ac:dyDescent="0.2">
      <c r="A8">
        <v>1</v>
      </c>
      <c r="B8" t="s">
        <v>45</v>
      </c>
      <c r="C8" s="1"/>
      <c r="D8" s="1"/>
      <c r="E8" s="1"/>
      <c r="F8" s="9">
        <v>3</v>
      </c>
      <c r="G8" s="9">
        <v>5.5</v>
      </c>
      <c r="H8" s="9">
        <v>4</v>
      </c>
      <c r="I8" s="9">
        <v>4.5</v>
      </c>
      <c r="J8" s="9">
        <v>5</v>
      </c>
      <c r="K8" s="9">
        <v>4.8</v>
      </c>
      <c r="L8" s="9">
        <v>5</v>
      </c>
      <c r="M8" s="9">
        <v>5</v>
      </c>
      <c r="N8" s="9">
        <v>5</v>
      </c>
      <c r="O8" s="9">
        <v>5.8</v>
      </c>
      <c r="P8" s="9">
        <v>6</v>
      </c>
      <c r="Q8" s="9">
        <v>6.5</v>
      </c>
      <c r="R8" s="9">
        <v>5.5</v>
      </c>
      <c r="S8" s="9">
        <v>5.5</v>
      </c>
      <c r="T8" s="9">
        <v>7</v>
      </c>
      <c r="U8" s="9">
        <v>6</v>
      </c>
      <c r="V8" s="10">
        <f>SUM(F8:U8)</f>
        <v>84.1</v>
      </c>
      <c r="W8" s="11"/>
      <c r="X8" s="11"/>
      <c r="Y8" s="11"/>
      <c r="Z8" s="1"/>
      <c r="AA8" s="12"/>
      <c r="AB8" s="12"/>
      <c r="AC8" s="12"/>
      <c r="AD8" s="13"/>
      <c r="AE8" s="13"/>
      <c r="AF8" s="2"/>
    </row>
    <row r="9" spans="1:32" x14ac:dyDescent="0.2">
      <c r="A9">
        <v>2</v>
      </c>
      <c r="B9" t="s">
        <v>46</v>
      </c>
      <c r="C9" s="1"/>
      <c r="D9" s="1"/>
      <c r="E9" s="1"/>
      <c r="F9" s="9">
        <v>5.2</v>
      </c>
      <c r="G9" s="9">
        <v>5.5</v>
      </c>
      <c r="H9" s="9">
        <v>5</v>
      </c>
      <c r="I9" s="9">
        <v>4.5</v>
      </c>
      <c r="J9" s="9">
        <v>7</v>
      </c>
      <c r="K9" s="9">
        <v>6</v>
      </c>
      <c r="L9" s="9">
        <v>5</v>
      </c>
      <c r="M9" s="9">
        <v>5</v>
      </c>
      <c r="N9" s="9">
        <v>6</v>
      </c>
      <c r="O9" s="9">
        <v>6.8</v>
      </c>
      <c r="P9" s="9">
        <v>6.5</v>
      </c>
      <c r="Q9" s="9">
        <v>6</v>
      </c>
      <c r="R9" s="9">
        <v>5.8</v>
      </c>
      <c r="S9" s="9">
        <v>6</v>
      </c>
      <c r="T9" s="9">
        <v>7</v>
      </c>
      <c r="U9" s="9">
        <v>6</v>
      </c>
      <c r="V9" s="10">
        <f>SUM(F9:U9)</f>
        <v>93.3</v>
      </c>
      <c r="W9" s="11"/>
      <c r="X9" s="11"/>
      <c r="Y9" s="11"/>
      <c r="Z9" s="1"/>
      <c r="AA9" s="1"/>
      <c r="AB9" s="1"/>
      <c r="AC9" s="1"/>
      <c r="AD9" s="1"/>
      <c r="AE9" s="1"/>
      <c r="AF9" s="2"/>
    </row>
    <row r="10" spans="1:32" x14ac:dyDescent="0.2">
      <c r="A10">
        <v>3</v>
      </c>
      <c r="B10" t="s">
        <v>47</v>
      </c>
      <c r="C10" s="1"/>
      <c r="D10" s="1"/>
      <c r="E10" s="1"/>
      <c r="F10" s="9">
        <v>2.5</v>
      </c>
      <c r="G10" s="9">
        <v>6</v>
      </c>
      <c r="H10" s="9">
        <v>5</v>
      </c>
      <c r="I10" s="9">
        <v>3.5</v>
      </c>
      <c r="J10" s="9">
        <v>5.8</v>
      </c>
      <c r="K10" s="9">
        <v>6</v>
      </c>
      <c r="L10" s="9">
        <v>5</v>
      </c>
      <c r="M10" s="9">
        <v>5</v>
      </c>
      <c r="N10" s="9">
        <v>5.5</v>
      </c>
      <c r="O10" s="9">
        <v>6.5</v>
      </c>
      <c r="P10" s="9">
        <v>6.5</v>
      </c>
      <c r="Q10" s="9">
        <v>6</v>
      </c>
      <c r="R10" s="9">
        <v>6</v>
      </c>
      <c r="S10" s="9">
        <v>5.5</v>
      </c>
      <c r="T10" s="9">
        <v>7</v>
      </c>
      <c r="U10" s="9">
        <v>5.8</v>
      </c>
      <c r="V10" s="10">
        <f>SUM(F10:U10)</f>
        <v>87.6</v>
      </c>
      <c r="W10" s="11"/>
      <c r="X10" s="11"/>
      <c r="Y10" s="11"/>
      <c r="Z10" s="1"/>
      <c r="AA10" s="1"/>
      <c r="AB10" s="1"/>
      <c r="AC10" s="1"/>
      <c r="AD10" s="1"/>
      <c r="AE10" s="1"/>
      <c r="AF10" s="2"/>
    </row>
    <row r="11" spans="1:32" x14ac:dyDescent="0.2">
      <c r="A11">
        <v>4</v>
      </c>
      <c r="B11" t="s">
        <v>48</v>
      </c>
      <c r="C11" s="1"/>
      <c r="D11" s="1"/>
      <c r="E11" s="1"/>
      <c r="F11" s="9">
        <v>2.5</v>
      </c>
      <c r="G11" s="9">
        <v>4</v>
      </c>
      <c r="H11" s="9">
        <v>0</v>
      </c>
      <c r="I11" s="9">
        <v>3.5</v>
      </c>
      <c r="J11" s="9">
        <v>2.5</v>
      </c>
      <c r="K11" s="9">
        <v>3.5</v>
      </c>
      <c r="L11" s="9">
        <v>4</v>
      </c>
      <c r="M11" s="9">
        <v>4</v>
      </c>
      <c r="N11" s="9">
        <v>5</v>
      </c>
      <c r="O11" s="9">
        <v>5.8</v>
      </c>
      <c r="P11" s="9">
        <v>5</v>
      </c>
      <c r="Q11" s="9">
        <v>5.5</v>
      </c>
      <c r="R11" s="9">
        <v>5.8</v>
      </c>
      <c r="S11" s="9">
        <v>5.5</v>
      </c>
      <c r="T11" s="9">
        <v>5.8</v>
      </c>
      <c r="U11" s="9">
        <v>4.8</v>
      </c>
      <c r="V11" s="10">
        <f>SUM(F11:U11)</f>
        <v>67.199999999999989</v>
      </c>
      <c r="W11" s="11"/>
      <c r="X11" s="11"/>
      <c r="Y11" s="11"/>
      <c r="Z11" s="1"/>
      <c r="AA11" s="1"/>
      <c r="AB11" s="1"/>
      <c r="AC11" s="1"/>
      <c r="AD11" s="1"/>
      <c r="AE11" s="1"/>
      <c r="AF11" s="2"/>
    </row>
    <row r="12" spans="1:32" x14ac:dyDescent="0.2">
      <c r="A12" s="14" t="s">
        <v>37</v>
      </c>
      <c r="C12" t="s">
        <v>49</v>
      </c>
      <c r="D12" t="s">
        <v>50</v>
      </c>
      <c r="E12" t="s">
        <v>51</v>
      </c>
      <c r="F12" s="1"/>
      <c r="G12" s="1"/>
      <c r="H12" s="1"/>
      <c r="I12" s="1"/>
      <c r="J12" s="1"/>
      <c r="K12" s="1"/>
      <c r="L12" s="1" t="s">
        <v>38</v>
      </c>
      <c r="M12" s="1"/>
      <c r="N12" s="1"/>
      <c r="O12" s="1"/>
      <c r="P12" s="1"/>
      <c r="Q12" s="1"/>
      <c r="R12" s="1"/>
      <c r="S12" s="1"/>
      <c r="T12" s="1" t="s">
        <v>38</v>
      </c>
      <c r="U12" s="1"/>
      <c r="V12" s="15">
        <f>SUM(V8:V11)</f>
        <v>332.2</v>
      </c>
      <c r="W12" s="15">
        <f>(V12/4)/2/8</f>
        <v>5.1906249999999998</v>
      </c>
      <c r="X12" s="9">
        <v>3</v>
      </c>
      <c r="Y12" s="15">
        <f>(W12*0.9)+(X12*0.1)</f>
        <v>4.9715625000000001</v>
      </c>
      <c r="Z12" s="1"/>
      <c r="AA12" s="9">
        <f>10-(66/26)</f>
        <v>7.4615384615384617</v>
      </c>
      <c r="AB12" s="9">
        <v>3.6</v>
      </c>
      <c r="AC12" s="9">
        <v>3</v>
      </c>
      <c r="AD12" s="15">
        <f>(AA12*0.65)+(AB12*0.25)+(AC12*0.1)</f>
        <v>6.0500000000000007</v>
      </c>
      <c r="AE12" s="15">
        <f>(Y12+AD12)/2</f>
        <v>5.5107812500000009</v>
      </c>
      <c r="AF12" s="2"/>
    </row>
  </sheetData>
  <mergeCells count="4">
    <mergeCell ref="P1:U1"/>
    <mergeCell ref="H1:M1"/>
    <mergeCell ref="F4:Y4"/>
    <mergeCell ref="AA4:AD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FC061-1838-43AB-BCE9-D6C4B002D29E}">
  <sheetPr>
    <pageSetUpPr fitToPage="1"/>
  </sheetPr>
  <dimension ref="A1:G18"/>
  <sheetViews>
    <sheetView workbookViewId="0">
      <selection sqref="A1:A2"/>
    </sheetView>
  </sheetViews>
  <sheetFormatPr defaultRowHeight="12.75" x14ac:dyDescent="0.2"/>
  <cols>
    <col min="1" max="1" width="5.5703125" style="17" customWidth="1"/>
    <col min="2" max="2" width="21.28515625" style="17" customWidth="1"/>
    <col min="3" max="3" width="14.85546875" style="17" customWidth="1"/>
    <col min="4" max="5" width="5.7109375" style="17" customWidth="1"/>
    <col min="6" max="6" width="6.7109375" style="17" customWidth="1"/>
    <col min="7" max="7" width="3.140625" style="17" customWidth="1"/>
    <col min="8" max="16384" width="9.140625" style="17"/>
  </cols>
  <sheetData>
    <row r="1" spans="1:7" x14ac:dyDescent="0.2">
      <c r="A1" t="s">
        <v>39</v>
      </c>
      <c r="D1" s="17" t="s">
        <v>0</v>
      </c>
      <c r="F1" s="37"/>
      <c r="G1" s="19"/>
    </row>
    <row r="2" spans="1:7" x14ac:dyDescent="0.2">
      <c r="A2" s="4" t="s">
        <v>40</v>
      </c>
      <c r="G2" s="19"/>
    </row>
    <row r="3" spans="1:7" x14ac:dyDescent="0.2">
      <c r="A3" s="17" t="s">
        <v>87</v>
      </c>
      <c r="C3" s="17" t="s">
        <v>6</v>
      </c>
      <c r="D3" s="57" t="s">
        <v>10</v>
      </c>
      <c r="E3" s="57"/>
      <c r="F3" s="57"/>
      <c r="G3" s="19"/>
    </row>
    <row r="4" spans="1:7" x14ac:dyDescent="0.2">
      <c r="F4" s="24" t="s">
        <v>13</v>
      </c>
      <c r="G4" s="19"/>
    </row>
    <row r="5" spans="1:7" s="24" customFormat="1" x14ac:dyDescent="0.2">
      <c r="A5" s="24" t="s">
        <v>14</v>
      </c>
      <c r="B5" s="24" t="s">
        <v>15</v>
      </c>
      <c r="C5" s="24" t="s">
        <v>17</v>
      </c>
      <c r="D5" s="24" t="s">
        <v>52</v>
      </c>
      <c r="E5" s="24" t="s">
        <v>31</v>
      </c>
      <c r="F5" s="24" t="s">
        <v>32</v>
      </c>
      <c r="G5" s="25"/>
    </row>
    <row r="6" spans="1:7" x14ac:dyDescent="0.2">
      <c r="G6" s="25"/>
    </row>
    <row r="7" spans="1:7" x14ac:dyDescent="0.2">
      <c r="A7" s="17">
        <v>1</v>
      </c>
      <c r="C7" s="21"/>
      <c r="D7" s="23"/>
      <c r="E7" s="23"/>
      <c r="F7" s="22"/>
      <c r="G7" s="19"/>
    </row>
    <row r="8" spans="1:7" x14ac:dyDescent="0.2">
      <c r="A8" s="17">
        <v>2</v>
      </c>
      <c r="C8" s="21"/>
      <c r="D8" s="21"/>
      <c r="E8" s="21"/>
      <c r="F8" s="21"/>
      <c r="G8" s="19"/>
    </row>
    <row r="9" spans="1:7" x14ac:dyDescent="0.2">
      <c r="A9" s="17">
        <v>3</v>
      </c>
      <c r="C9" s="21"/>
      <c r="D9" s="21"/>
      <c r="E9" s="21"/>
      <c r="F9" s="21"/>
      <c r="G9" s="19"/>
    </row>
    <row r="10" spans="1:7" x14ac:dyDescent="0.2">
      <c r="A10" s="17">
        <v>4</v>
      </c>
      <c r="C10" s="21"/>
      <c r="D10" s="21"/>
      <c r="E10" s="21"/>
      <c r="F10" s="21"/>
      <c r="G10" s="19"/>
    </row>
    <row r="11" spans="1:7" x14ac:dyDescent="0.2">
      <c r="A11" s="17">
        <v>5</v>
      </c>
      <c r="C11" s="21"/>
      <c r="D11" s="21"/>
      <c r="E11" s="21"/>
      <c r="F11" s="21"/>
      <c r="G11" s="25"/>
    </row>
    <row r="12" spans="1:7" x14ac:dyDescent="0.2">
      <c r="A12" s="17">
        <v>6</v>
      </c>
      <c r="C12" s="21"/>
      <c r="D12" s="21"/>
      <c r="E12" s="21"/>
      <c r="F12" s="21"/>
      <c r="G12" s="19"/>
    </row>
    <row r="13" spans="1:7" x14ac:dyDescent="0.2">
      <c r="A13" s="40" t="s">
        <v>37</v>
      </c>
      <c r="C13" s="32" t="s">
        <v>51</v>
      </c>
      <c r="D13" s="20">
        <v>8.4600000000000009</v>
      </c>
      <c r="E13" s="20">
        <f>2+2+1.4+1.4+0.7</f>
        <v>7.5000000000000009</v>
      </c>
      <c r="F13" s="18">
        <f>(D13*0.75)+(E13*0.25)</f>
        <v>8.2200000000000006</v>
      </c>
      <c r="G13" s="19"/>
    </row>
    <row r="18" spans="2:2" x14ac:dyDescent="0.2">
      <c r="B18" s="41"/>
    </row>
  </sheetData>
  <mergeCells count="1">
    <mergeCell ref="D3:F3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835BA-CC26-4A42-916D-37D1D6C9DF83}">
  <sheetPr>
    <pageSetUpPr fitToPage="1"/>
  </sheetPr>
  <dimension ref="A1:AE44"/>
  <sheetViews>
    <sheetView workbookViewId="0">
      <pane xSplit="3" topLeftCell="D1" activePane="topRight" state="frozen"/>
      <selection activeCell="A4" sqref="A4"/>
      <selection pane="topRight" activeCell="D35" sqref="D35"/>
    </sheetView>
  </sheetViews>
  <sheetFormatPr defaultRowHeight="12.75" x14ac:dyDescent="0.2"/>
  <cols>
    <col min="1" max="1" width="5.5703125" style="17" customWidth="1"/>
    <col min="2" max="2" width="21.28515625" style="17" customWidth="1"/>
    <col min="3" max="3" width="13.140625" style="17" customWidth="1"/>
    <col min="4" max="4" width="14" style="17" customWidth="1"/>
    <col min="5" max="5" width="14.85546875" style="17" customWidth="1"/>
    <col min="6" max="13" width="5.7109375" style="17" customWidth="1"/>
    <col min="14" max="15" width="5.7109375" style="50" customWidth="1"/>
    <col min="16" max="22" width="5.7109375" style="17" customWidth="1"/>
    <col min="23" max="23" width="6.5703125" style="17" bestFit="1" customWidth="1"/>
    <col min="24" max="25" width="5.7109375" style="17" customWidth="1"/>
    <col min="26" max="26" width="3.140625" style="17" customWidth="1"/>
    <col min="27" max="30" width="5.7109375" style="17" customWidth="1"/>
    <col min="31" max="31" width="6.7109375" style="17" customWidth="1"/>
    <col min="32" max="16384" width="9.140625" style="17"/>
  </cols>
  <sheetData>
    <row r="1" spans="1:31" x14ac:dyDescent="0.2">
      <c r="A1" t="s">
        <v>39</v>
      </c>
      <c r="D1" s="17" t="s">
        <v>0</v>
      </c>
      <c r="E1" s="17" t="s">
        <v>1</v>
      </c>
      <c r="F1" s="31" t="s">
        <v>0</v>
      </c>
      <c r="G1" s="31"/>
      <c r="H1" s="55" t="str">
        <f>E1</f>
        <v>Sarah</v>
      </c>
      <c r="I1" s="55"/>
      <c r="J1" s="55"/>
      <c r="K1" s="55"/>
      <c r="L1" s="55"/>
      <c r="M1" s="55"/>
      <c r="N1" s="49" t="s">
        <v>0</v>
      </c>
      <c r="O1" s="49"/>
      <c r="P1" s="55">
        <f>L1</f>
        <v>0</v>
      </c>
      <c r="Q1" s="55"/>
      <c r="R1" s="55"/>
      <c r="S1" s="55"/>
      <c r="T1" s="55"/>
      <c r="U1" s="55"/>
      <c r="V1" s="31"/>
      <c r="W1" s="31"/>
      <c r="X1" s="31"/>
      <c r="Z1" s="21"/>
    </row>
    <row r="2" spans="1:31" x14ac:dyDescent="0.2">
      <c r="A2" s="4" t="s">
        <v>40</v>
      </c>
      <c r="B2" s="29"/>
      <c r="D2" s="17" t="s">
        <v>2</v>
      </c>
      <c r="E2" s="17" t="s">
        <v>5</v>
      </c>
      <c r="Z2" s="21"/>
    </row>
    <row r="3" spans="1:31" x14ac:dyDescent="0.2">
      <c r="A3" s="17" t="s">
        <v>88</v>
      </c>
      <c r="C3" s="17" t="s">
        <v>6</v>
      </c>
      <c r="D3" s="17" t="s">
        <v>3</v>
      </c>
      <c r="E3" s="17" t="s">
        <v>7</v>
      </c>
      <c r="Z3" s="21"/>
    </row>
    <row r="4" spans="1:31" x14ac:dyDescent="0.2">
      <c r="D4" s="17" t="s">
        <v>4</v>
      </c>
      <c r="E4" s="17" t="s">
        <v>8</v>
      </c>
      <c r="Z4" s="21"/>
    </row>
    <row r="5" spans="1:31" x14ac:dyDescent="0.2">
      <c r="F5" s="56" t="s">
        <v>9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36"/>
      <c r="AA5" s="56" t="s">
        <v>10</v>
      </c>
      <c r="AB5" s="56"/>
      <c r="AC5" s="56"/>
      <c r="AD5" s="56"/>
      <c r="AE5" s="24" t="s">
        <v>77</v>
      </c>
    </row>
    <row r="6" spans="1:31" s="24" customFormat="1" x14ac:dyDescent="0.2">
      <c r="A6" s="24" t="s">
        <v>14</v>
      </c>
      <c r="B6" s="24" t="s">
        <v>15</v>
      </c>
      <c r="C6" s="24" t="s">
        <v>12</v>
      </c>
      <c r="D6" s="24" t="s">
        <v>16</v>
      </c>
      <c r="E6" s="24" t="s">
        <v>17</v>
      </c>
      <c r="F6" s="24" t="s">
        <v>18</v>
      </c>
      <c r="G6" s="24" t="s">
        <v>19</v>
      </c>
      <c r="H6" s="24" t="s">
        <v>20</v>
      </c>
      <c r="I6" s="24" t="s">
        <v>89</v>
      </c>
      <c r="J6" s="24" t="s">
        <v>90</v>
      </c>
      <c r="K6" s="24" t="s">
        <v>91</v>
      </c>
      <c r="L6" s="24" t="s">
        <v>24</v>
      </c>
      <c r="M6" s="24" t="s">
        <v>92</v>
      </c>
      <c r="N6" s="51" t="s">
        <v>18</v>
      </c>
      <c r="O6" s="51" t="s">
        <v>19</v>
      </c>
      <c r="P6" s="26" t="s">
        <v>20</v>
      </c>
      <c r="Q6" s="26" t="s">
        <v>89</v>
      </c>
      <c r="R6" s="26" t="s">
        <v>90</v>
      </c>
      <c r="S6" s="26" t="s">
        <v>91</v>
      </c>
      <c r="T6" s="26" t="s">
        <v>24</v>
      </c>
      <c r="U6" s="26" t="s">
        <v>92</v>
      </c>
      <c r="V6" s="24" t="s">
        <v>71</v>
      </c>
      <c r="W6" s="24" t="s">
        <v>70</v>
      </c>
      <c r="X6" s="24" t="s">
        <v>12</v>
      </c>
      <c r="Y6" s="24" t="s">
        <v>29</v>
      </c>
      <c r="Z6" s="36"/>
      <c r="AA6" s="24" t="s">
        <v>30</v>
      </c>
      <c r="AB6" s="24" t="s">
        <v>31</v>
      </c>
      <c r="AC6" s="24" t="s">
        <v>12</v>
      </c>
      <c r="AD6" s="24" t="s">
        <v>29</v>
      </c>
      <c r="AE6" s="24" t="s">
        <v>32</v>
      </c>
    </row>
    <row r="7" spans="1:31" x14ac:dyDescent="0.2">
      <c r="Z7" s="21"/>
    </row>
    <row r="8" spans="1:31" s="43" customFormat="1" x14ac:dyDescent="0.2">
      <c r="A8" s="43">
        <v>5</v>
      </c>
      <c r="B8" s="44" t="s">
        <v>95</v>
      </c>
      <c r="C8" s="44" t="s">
        <v>96</v>
      </c>
      <c r="D8" s="44" t="s">
        <v>50</v>
      </c>
      <c r="E8" s="44" t="s">
        <v>51</v>
      </c>
      <c r="F8" s="45">
        <v>5</v>
      </c>
      <c r="G8" s="45">
        <v>5.8</v>
      </c>
      <c r="H8" s="45">
        <v>6</v>
      </c>
      <c r="I8" s="45">
        <v>6</v>
      </c>
      <c r="J8" s="45">
        <v>6</v>
      </c>
      <c r="K8" s="45">
        <v>6</v>
      </c>
      <c r="L8" s="45">
        <v>6</v>
      </c>
      <c r="M8" s="45">
        <v>6</v>
      </c>
      <c r="N8" s="45">
        <v>4</v>
      </c>
      <c r="O8" s="45">
        <v>4.5</v>
      </c>
      <c r="P8" s="45">
        <v>4.5</v>
      </c>
      <c r="Q8" s="45">
        <v>5.5</v>
      </c>
      <c r="R8" s="45">
        <v>5.2</v>
      </c>
      <c r="S8" s="45">
        <v>5.5</v>
      </c>
      <c r="T8" s="45">
        <v>5</v>
      </c>
      <c r="U8" s="45">
        <v>5</v>
      </c>
      <c r="V8" s="45">
        <f>SUM(F8:U8)</f>
        <v>86</v>
      </c>
      <c r="W8" s="46">
        <f>V8/16</f>
        <v>5.375</v>
      </c>
      <c r="X8" s="45">
        <v>4.5</v>
      </c>
      <c r="Y8" s="47">
        <f>(W8*0.9)+(X8*0.1)</f>
        <v>5.2875000000000005</v>
      </c>
      <c r="AA8" s="45">
        <v>5.5</v>
      </c>
      <c r="AB8" s="45">
        <v>4.5</v>
      </c>
      <c r="AC8" s="45">
        <v>4.5</v>
      </c>
      <c r="AD8" s="46">
        <f>(AA8*0.65)+(AB8*0.25)+(AC8*0.1)</f>
        <v>5.15</v>
      </c>
      <c r="AE8" s="46">
        <f>(Y8+AD8)/2</f>
        <v>5.21875</v>
      </c>
    </row>
    <row r="9" spans="1:31" x14ac:dyDescent="0.2">
      <c r="F9" s="33"/>
      <c r="G9" s="33"/>
      <c r="H9" s="33"/>
      <c r="I9" s="33"/>
      <c r="J9" s="33"/>
      <c r="K9" s="33"/>
      <c r="L9" s="33"/>
      <c r="M9" s="33"/>
      <c r="N9" s="52"/>
      <c r="O9" s="52"/>
      <c r="P9" s="33"/>
      <c r="Q9" s="33"/>
      <c r="R9" s="33"/>
      <c r="S9" s="33"/>
      <c r="T9" s="33"/>
      <c r="U9" s="33"/>
      <c r="V9" s="33"/>
      <c r="W9" s="33"/>
      <c r="X9" s="33"/>
      <c r="Y9" s="34"/>
      <c r="AA9" s="33"/>
      <c r="AB9" s="33"/>
      <c r="AC9" s="33"/>
      <c r="AD9" s="33"/>
      <c r="AE9" s="18"/>
    </row>
    <row r="10" spans="1:31" s="43" customFormat="1" x14ac:dyDescent="0.2">
      <c r="A10" s="43">
        <v>5</v>
      </c>
      <c r="B10" s="44" t="s">
        <v>97</v>
      </c>
      <c r="C10" s="44" t="s">
        <v>49</v>
      </c>
      <c r="D10" s="44" t="s">
        <v>50</v>
      </c>
      <c r="E10" s="44" t="s">
        <v>51</v>
      </c>
      <c r="F10" s="45">
        <v>5.5</v>
      </c>
      <c r="G10" s="45">
        <v>5</v>
      </c>
      <c r="H10" s="45">
        <v>4.8</v>
      </c>
      <c r="I10" s="45">
        <v>6</v>
      </c>
      <c r="J10" s="45">
        <v>5.3</v>
      </c>
      <c r="K10" s="45">
        <v>5.3</v>
      </c>
      <c r="L10" s="45">
        <v>5.8</v>
      </c>
      <c r="M10" s="45">
        <v>6</v>
      </c>
      <c r="N10" s="45">
        <v>4.4000000000000004</v>
      </c>
      <c r="O10" s="45">
        <v>3.5</v>
      </c>
      <c r="P10" s="45">
        <v>4.8</v>
      </c>
      <c r="Q10" s="45">
        <v>5</v>
      </c>
      <c r="R10" s="45">
        <v>4.9000000000000004</v>
      </c>
      <c r="S10" s="45">
        <v>4.5</v>
      </c>
      <c r="T10" s="45">
        <v>5</v>
      </c>
      <c r="U10" s="45">
        <v>5</v>
      </c>
      <c r="V10" s="45">
        <f>SUM(F10:U10)</f>
        <v>80.8</v>
      </c>
      <c r="W10" s="46">
        <f>V10/16</f>
        <v>5.05</v>
      </c>
      <c r="X10" s="45">
        <v>4.5</v>
      </c>
      <c r="Y10" s="47">
        <f>(W10*0.9)+(X10*0.1)</f>
        <v>4.9950000000000001</v>
      </c>
      <c r="AA10" s="45">
        <v>6.6</v>
      </c>
      <c r="AB10" s="45">
        <v>4.5</v>
      </c>
      <c r="AC10" s="45">
        <v>4</v>
      </c>
      <c r="AD10" s="46">
        <f>(AA10*0.65)+(AB10*0.25)+(AC10*0.1)</f>
        <v>5.8150000000000004</v>
      </c>
      <c r="AE10" s="46">
        <f>(Y10+AD10)/2</f>
        <v>5.4050000000000002</v>
      </c>
    </row>
    <row r="12" spans="1:31" s="43" customFormat="1" x14ac:dyDescent="0.2">
      <c r="A12" s="43">
        <v>5</v>
      </c>
      <c r="B12" s="44" t="s">
        <v>98</v>
      </c>
      <c r="C12" s="44" t="s">
        <v>49</v>
      </c>
      <c r="D12" s="44" t="s">
        <v>50</v>
      </c>
      <c r="E12" s="44" t="s">
        <v>51</v>
      </c>
      <c r="F12" s="45">
        <v>4.8</v>
      </c>
      <c r="G12" s="45">
        <v>5.8</v>
      </c>
      <c r="H12" s="45">
        <v>6</v>
      </c>
      <c r="I12" s="45">
        <v>5</v>
      </c>
      <c r="J12" s="45">
        <v>5.5</v>
      </c>
      <c r="K12" s="45">
        <v>5.8</v>
      </c>
      <c r="L12" s="45">
        <v>6</v>
      </c>
      <c r="M12" s="45">
        <v>6</v>
      </c>
      <c r="N12" s="45">
        <v>4.5</v>
      </c>
      <c r="O12" s="45">
        <v>4.8</v>
      </c>
      <c r="P12" s="45">
        <v>5</v>
      </c>
      <c r="Q12" s="45">
        <v>4.8</v>
      </c>
      <c r="R12" s="45">
        <v>5</v>
      </c>
      <c r="S12" s="45">
        <v>5.5</v>
      </c>
      <c r="T12" s="45">
        <v>5.8</v>
      </c>
      <c r="U12" s="45">
        <v>4</v>
      </c>
      <c r="V12" s="45">
        <f>SUM(F12:U12)</f>
        <v>84.3</v>
      </c>
      <c r="W12" s="46">
        <f>V12/16</f>
        <v>5.2687499999999998</v>
      </c>
      <c r="X12" s="45">
        <v>4.5</v>
      </c>
      <c r="Y12" s="47">
        <f>(W12*0.9)+(X12*0.1)</f>
        <v>5.1918750000000005</v>
      </c>
      <c r="AA12" s="45">
        <v>7.8</v>
      </c>
      <c r="AB12" s="45">
        <v>4.5</v>
      </c>
      <c r="AC12" s="45">
        <v>4</v>
      </c>
      <c r="AD12" s="46">
        <f>(AA12*0.65)+(AB12*0.25)+(AC12*0.1)</f>
        <v>6.5950000000000006</v>
      </c>
      <c r="AE12" s="46">
        <f>(Y12+AD12)/2</f>
        <v>5.893437500000001</v>
      </c>
    </row>
    <row r="14" spans="1:31" s="43" customFormat="1" x14ac:dyDescent="0.2">
      <c r="A14" s="43">
        <v>5</v>
      </c>
      <c r="B14" s="44" t="s">
        <v>99</v>
      </c>
      <c r="C14" s="44" t="s">
        <v>115</v>
      </c>
      <c r="D14" s="44" t="s">
        <v>85</v>
      </c>
      <c r="E14" s="44" t="s">
        <v>58</v>
      </c>
      <c r="F14" s="45">
        <v>7</v>
      </c>
      <c r="G14" s="45">
        <v>7.5</v>
      </c>
      <c r="H14" s="45">
        <v>6</v>
      </c>
      <c r="I14" s="45">
        <v>6.3</v>
      </c>
      <c r="J14" s="45">
        <v>5.8</v>
      </c>
      <c r="K14" s="45">
        <v>5.5</v>
      </c>
      <c r="L14" s="45">
        <v>6</v>
      </c>
      <c r="M14" s="45">
        <v>6</v>
      </c>
      <c r="N14" s="45">
        <v>5</v>
      </c>
      <c r="O14" s="45">
        <v>5.5</v>
      </c>
      <c r="P14" s="45">
        <v>5.5</v>
      </c>
      <c r="Q14" s="45">
        <v>6.5</v>
      </c>
      <c r="R14" s="45">
        <v>7</v>
      </c>
      <c r="S14" s="45">
        <v>6</v>
      </c>
      <c r="T14" s="45">
        <v>6.5</v>
      </c>
      <c r="U14" s="45">
        <v>5.5</v>
      </c>
      <c r="V14" s="45">
        <f>SUM(F14:U14)</f>
        <v>97.6</v>
      </c>
      <c r="W14" s="46">
        <f>V14/16</f>
        <v>6.1</v>
      </c>
      <c r="X14" s="45">
        <v>5</v>
      </c>
      <c r="Y14" s="47">
        <f>(W14*0.9)+(X14*0.1)</f>
        <v>5.99</v>
      </c>
      <c r="AA14" s="45">
        <v>6.8</v>
      </c>
      <c r="AB14" s="45">
        <v>4.5</v>
      </c>
      <c r="AC14" s="45">
        <v>5</v>
      </c>
      <c r="AD14" s="46">
        <f>(AA14*0.65)+(AB14*0.25)+(AC14*0.1)</f>
        <v>6.0449999999999999</v>
      </c>
      <c r="AE14" s="46">
        <f>(Y14+AD14)/2</f>
        <v>6.0175000000000001</v>
      </c>
    </row>
    <row r="16" spans="1:31" s="43" customFormat="1" x14ac:dyDescent="0.2">
      <c r="A16" s="43">
        <v>5</v>
      </c>
      <c r="B16" s="44" t="s">
        <v>100</v>
      </c>
      <c r="C16" s="44" t="s">
        <v>115</v>
      </c>
      <c r="D16" s="44" t="s">
        <v>85</v>
      </c>
      <c r="E16" s="44" t="s">
        <v>58</v>
      </c>
      <c r="F16" s="45">
        <v>5.8</v>
      </c>
      <c r="G16" s="45">
        <v>6</v>
      </c>
      <c r="H16" s="45">
        <v>5.8</v>
      </c>
      <c r="I16" s="45">
        <v>6</v>
      </c>
      <c r="J16" s="45">
        <v>7</v>
      </c>
      <c r="K16" s="45">
        <v>7</v>
      </c>
      <c r="L16" s="45">
        <v>7</v>
      </c>
      <c r="M16" s="45">
        <v>5.5</v>
      </c>
      <c r="N16" s="45">
        <v>3</v>
      </c>
      <c r="O16" s="45">
        <v>4.5</v>
      </c>
      <c r="P16" s="45">
        <v>4</v>
      </c>
      <c r="Q16" s="45">
        <v>5.5</v>
      </c>
      <c r="R16" s="45">
        <v>5.2</v>
      </c>
      <c r="S16" s="45">
        <v>5</v>
      </c>
      <c r="T16" s="45">
        <v>5.8</v>
      </c>
      <c r="U16" s="45">
        <v>4.8</v>
      </c>
      <c r="V16" s="45">
        <f>SUM(F16:U16)</f>
        <v>87.899999999999991</v>
      </c>
      <c r="W16" s="46">
        <f>V16/16</f>
        <v>5.4937499999999995</v>
      </c>
      <c r="X16" s="45">
        <v>5</v>
      </c>
      <c r="Y16" s="47">
        <f>(W16*0.9)+(X16*0.1)</f>
        <v>5.444375</v>
      </c>
      <c r="AA16" s="45">
        <v>6.1</v>
      </c>
      <c r="AB16" s="45">
        <v>4.5</v>
      </c>
      <c r="AC16" s="45">
        <v>5</v>
      </c>
      <c r="AD16" s="46">
        <f>(AA16*0.65)+(AB16*0.25)+(AC16*0.1)</f>
        <v>5.59</v>
      </c>
      <c r="AE16" s="46">
        <f>(Y16+AD16)/2</f>
        <v>5.5171875000000004</v>
      </c>
    </row>
    <row r="18" spans="1:31" s="43" customFormat="1" x14ac:dyDescent="0.2">
      <c r="A18" s="43">
        <v>5</v>
      </c>
      <c r="B18" s="44" t="s">
        <v>101</v>
      </c>
      <c r="C18" s="44" t="s">
        <v>115</v>
      </c>
      <c r="D18" s="44" t="s">
        <v>85</v>
      </c>
      <c r="E18" s="44" t="s">
        <v>58</v>
      </c>
      <c r="F18" s="45">
        <v>5.5</v>
      </c>
      <c r="G18" s="45">
        <v>7</v>
      </c>
      <c r="H18" s="45">
        <v>7.5</v>
      </c>
      <c r="I18" s="45">
        <v>7</v>
      </c>
      <c r="J18" s="45">
        <v>7.5</v>
      </c>
      <c r="K18" s="45">
        <v>7.5</v>
      </c>
      <c r="L18" s="45">
        <v>6</v>
      </c>
      <c r="M18" s="45">
        <v>6</v>
      </c>
      <c r="N18" s="45">
        <v>4</v>
      </c>
      <c r="O18" s="45">
        <v>5.5</v>
      </c>
      <c r="P18" s="45">
        <v>5.5</v>
      </c>
      <c r="Q18" s="45">
        <v>5</v>
      </c>
      <c r="R18" s="45">
        <v>5.5</v>
      </c>
      <c r="S18" s="45">
        <v>5</v>
      </c>
      <c r="T18" s="45">
        <v>3.2</v>
      </c>
      <c r="U18" s="45">
        <v>4</v>
      </c>
      <c r="V18" s="45">
        <f>SUM(F18:U18)</f>
        <v>91.7</v>
      </c>
      <c r="W18" s="46">
        <f>V18/16</f>
        <v>5.7312500000000002</v>
      </c>
      <c r="X18" s="45">
        <v>3.5</v>
      </c>
      <c r="Y18" s="47">
        <f>(W18*0.9)+(X18*0.1)</f>
        <v>5.5081249999999997</v>
      </c>
      <c r="AA18" s="45">
        <v>6.6</v>
      </c>
      <c r="AB18" s="45">
        <v>4.5</v>
      </c>
      <c r="AC18" s="45">
        <v>5</v>
      </c>
      <c r="AD18" s="46">
        <f>(AA18*0.65)+(AB18*0.25)+(AC18*0.1)</f>
        <v>5.915</v>
      </c>
      <c r="AE18" s="46">
        <f>(Y18+AD18)/2</f>
        <v>5.7115624999999994</v>
      </c>
    </row>
    <row r="20" spans="1:31" s="43" customFormat="1" x14ac:dyDescent="0.2">
      <c r="A20" s="43">
        <v>5</v>
      </c>
      <c r="B20" s="44" t="s">
        <v>104</v>
      </c>
      <c r="C20" s="44" t="s">
        <v>115</v>
      </c>
      <c r="D20" s="44" t="s">
        <v>85</v>
      </c>
      <c r="E20" s="44" t="s">
        <v>58</v>
      </c>
      <c r="F20" s="45">
        <v>4.4000000000000004</v>
      </c>
      <c r="G20" s="45">
        <v>5.6</v>
      </c>
      <c r="H20" s="45">
        <v>6.9</v>
      </c>
      <c r="I20" s="45">
        <v>6</v>
      </c>
      <c r="J20" s="45">
        <v>6.5</v>
      </c>
      <c r="K20" s="45">
        <v>7</v>
      </c>
      <c r="L20" s="45">
        <v>7</v>
      </c>
      <c r="M20" s="45">
        <v>6.5</v>
      </c>
      <c r="N20" s="45">
        <v>5.8</v>
      </c>
      <c r="O20" s="45">
        <v>7</v>
      </c>
      <c r="P20" s="45">
        <v>6</v>
      </c>
      <c r="Q20" s="45">
        <v>7</v>
      </c>
      <c r="R20" s="45">
        <v>5.5</v>
      </c>
      <c r="S20" s="45">
        <v>6</v>
      </c>
      <c r="T20" s="45">
        <v>7.5</v>
      </c>
      <c r="U20" s="45">
        <v>6.5</v>
      </c>
      <c r="V20" s="45">
        <f>SUM(F20:U20)</f>
        <v>101.19999999999999</v>
      </c>
      <c r="W20" s="46">
        <f>V20/16</f>
        <v>6.3249999999999993</v>
      </c>
      <c r="X20" s="45">
        <v>5</v>
      </c>
      <c r="Y20" s="47">
        <f>(W20*0.9)+(X20*0.1)</f>
        <v>6.1924999999999999</v>
      </c>
      <c r="AA20" s="45">
        <v>7.3</v>
      </c>
      <c r="AB20" s="45">
        <f>1.8+1.8+1.4+1.4+0.7</f>
        <v>7.1000000000000005</v>
      </c>
      <c r="AC20" s="45">
        <v>5</v>
      </c>
      <c r="AD20" s="46">
        <f>(AA20*0.65)+(AB20*0.25)+(AC20*0.1)</f>
        <v>7.0200000000000005</v>
      </c>
      <c r="AE20" s="46">
        <f>(Y20+AD20)/2</f>
        <v>6.6062500000000002</v>
      </c>
    </row>
    <row r="22" spans="1:31" s="43" customFormat="1" x14ac:dyDescent="0.2">
      <c r="A22" s="43">
        <v>5</v>
      </c>
      <c r="B22" s="44" t="s">
        <v>105</v>
      </c>
      <c r="C22" s="44" t="s">
        <v>115</v>
      </c>
      <c r="D22" s="44" t="s">
        <v>85</v>
      </c>
      <c r="E22" s="44" t="s">
        <v>58</v>
      </c>
      <c r="F22" s="45">
        <v>5</v>
      </c>
      <c r="G22" s="45">
        <v>6</v>
      </c>
      <c r="H22" s="45">
        <v>6.5</v>
      </c>
      <c r="I22" s="45">
        <v>6.8</v>
      </c>
      <c r="J22" s="45">
        <v>5.5</v>
      </c>
      <c r="K22" s="45">
        <v>5.5</v>
      </c>
      <c r="L22" s="45">
        <v>5</v>
      </c>
      <c r="M22" s="45">
        <v>5</v>
      </c>
      <c r="N22" s="45">
        <v>5.5</v>
      </c>
      <c r="O22" s="45">
        <v>7</v>
      </c>
      <c r="P22" s="45">
        <v>7.5</v>
      </c>
      <c r="Q22" s="45">
        <v>7</v>
      </c>
      <c r="R22" s="45">
        <v>6</v>
      </c>
      <c r="S22" s="45">
        <v>6</v>
      </c>
      <c r="T22" s="45">
        <v>7</v>
      </c>
      <c r="U22" s="45">
        <v>6</v>
      </c>
      <c r="V22" s="45">
        <f>SUM(F22:U22)</f>
        <v>97.3</v>
      </c>
      <c r="W22" s="46">
        <f>V22/16</f>
        <v>6.0812499999999998</v>
      </c>
      <c r="X22" s="45">
        <v>5</v>
      </c>
      <c r="Y22" s="47">
        <f>(W22*0.9)+(X22*0.1)</f>
        <v>5.9731249999999996</v>
      </c>
      <c r="AA22" s="45">
        <v>7</v>
      </c>
      <c r="AB22" s="45">
        <f>1.8+2+1.4+1.4+0.8</f>
        <v>7.3999999999999995</v>
      </c>
      <c r="AC22" s="45">
        <v>5</v>
      </c>
      <c r="AD22" s="46">
        <f>(AA22*0.65)+(AB22*0.25)+(AC22*0.1)</f>
        <v>6.8999999999999995</v>
      </c>
      <c r="AE22" s="46">
        <f>(Y22+AD22)/2</f>
        <v>6.4365624999999991</v>
      </c>
    </row>
    <row r="24" spans="1:31" s="43" customFormat="1" x14ac:dyDescent="0.2">
      <c r="A24" s="43">
        <v>5</v>
      </c>
      <c r="B24" s="44" t="s">
        <v>106</v>
      </c>
      <c r="C24" s="44" t="s">
        <v>115</v>
      </c>
      <c r="D24" s="44" t="s">
        <v>85</v>
      </c>
      <c r="E24" s="44" t="s">
        <v>58</v>
      </c>
      <c r="F24" s="45">
        <v>3.5</v>
      </c>
      <c r="G24" s="45">
        <v>4</v>
      </c>
      <c r="H24" s="45">
        <v>4.5</v>
      </c>
      <c r="I24" s="45">
        <v>6.5</v>
      </c>
      <c r="J24" s="45">
        <v>5</v>
      </c>
      <c r="K24" s="45">
        <v>5.5</v>
      </c>
      <c r="L24" s="45">
        <v>6</v>
      </c>
      <c r="M24" s="45">
        <v>5</v>
      </c>
      <c r="N24" s="45">
        <v>5.5</v>
      </c>
      <c r="O24" s="45">
        <v>8</v>
      </c>
      <c r="P24" s="45">
        <v>6</v>
      </c>
      <c r="Q24" s="45">
        <v>6</v>
      </c>
      <c r="R24" s="45">
        <v>5.5</v>
      </c>
      <c r="S24" s="45">
        <v>5.5</v>
      </c>
      <c r="T24" s="45">
        <v>8</v>
      </c>
      <c r="U24" s="45">
        <v>6</v>
      </c>
      <c r="V24" s="45">
        <f>SUM(F24:U24)</f>
        <v>90.5</v>
      </c>
      <c r="W24" s="46">
        <f>V24/16</f>
        <v>5.65625</v>
      </c>
      <c r="X24" s="45">
        <v>5</v>
      </c>
      <c r="Y24" s="47">
        <f>(W24*0.9)+(X24*0.1)</f>
        <v>5.5906250000000002</v>
      </c>
      <c r="AA24" s="45">
        <v>7.2</v>
      </c>
      <c r="AB24" s="45">
        <f>2+2+1.6+1.4+0.8</f>
        <v>7.8</v>
      </c>
      <c r="AC24" s="45">
        <v>4.5</v>
      </c>
      <c r="AD24" s="46">
        <f>(AA24*0.65)+(AB24*0.25)+(AC24*0.1)</f>
        <v>7.080000000000001</v>
      </c>
      <c r="AE24" s="46">
        <f>(Y24+AD24)/2</f>
        <v>6.3353125000000006</v>
      </c>
    </row>
    <row r="26" spans="1:31" s="43" customFormat="1" x14ac:dyDescent="0.2">
      <c r="A26" s="43">
        <v>5</v>
      </c>
      <c r="B26" s="44" t="s">
        <v>107</v>
      </c>
      <c r="C26" s="44" t="s">
        <v>81</v>
      </c>
      <c r="D26" s="44" t="s">
        <v>82</v>
      </c>
      <c r="E26" s="44" t="s">
        <v>66</v>
      </c>
      <c r="F26" s="45">
        <v>4.5</v>
      </c>
      <c r="G26" s="45">
        <v>5.5</v>
      </c>
      <c r="H26" s="45">
        <v>5</v>
      </c>
      <c r="I26" s="45">
        <v>6</v>
      </c>
      <c r="J26" s="45">
        <v>6</v>
      </c>
      <c r="K26" s="45">
        <v>5.8</v>
      </c>
      <c r="L26" s="45">
        <v>6</v>
      </c>
      <c r="M26" s="45">
        <v>5</v>
      </c>
      <c r="N26" s="45">
        <v>5</v>
      </c>
      <c r="O26" s="45">
        <v>5.3</v>
      </c>
      <c r="P26" s="45">
        <v>5.8</v>
      </c>
      <c r="Q26" s="45">
        <v>6</v>
      </c>
      <c r="R26" s="45">
        <v>6</v>
      </c>
      <c r="S26" s="45">
        <v>6</v>
      </c>
      <c r="T26" s="45">
        <v>6</v>
      </c>
      <c r="U26" s="45">
        <v>5</v>
      </c>
      <c r="V26" s="45">
        <f>SUM(F26:U26)</f>
        <v>88.899999999999991</v>
      </c>
      <c r="W26" s="46">
        <f>V26/16</f>
        <v>5.5562499999999995</v>
      </c>
      <c r="X26" s="45">
        <v>3.5</v>
      </c>
      <c r="Y26" s="47">
        <f>(W26*0.9)+(X26*0.1)</f>
        <v>5.3506249999999991</v>
      </c>
      <c r="AA26" s="45">
        <v>6</v>
      </c>
      <c r="AB26" s="45">
        <f>1.5+1.5+1+1+0.6</f>
        <v>5.6</v>
      </c>
      <c r="AC26" s="45">
        <v>3.5</v>
      </c>
      <c r="AD26" s="46">
        <f>(AA26*0.65)+(AB26*0.25)+(AC26*0.1)</f>
        <v>5.65</v>
      </c>
      <c r="AE26" s="46">
        <f>(Y26+AD26)/2</f>
        <v>5.5003124999999997</v>
      </c>
    </row>
    <row r="28" spans="1:31" s="43" customFormat="1" x14ac:dyDescent="0.2">
      <c r="A28" s="43">
        <v>5</v>
      </c>
      <c r="B28" s="44" t="s">
        <v>108</v>
      </c>
      <c r="C28" s="44" t="s">
        <v>81</v>
      </c>
      <c r="D28" s="44" t="s">
        <v>82</v>
      </c>
      <c r="E28" s="44" t="s">
        <v>66</v>
      </c>
      <c r="F28" s="45">
        <v>3</v>
      </c>
      <c r="G28" s="45">
        <v>5</v>
      </c>
      <c r="H28" s="45">
        <v>5.5</v>
      </c>
      <c r="I28" s="45">
        <v>4</v>
      </c>
      <c r="J28" s="45">
        <v>4.5</v>
      </c>
      <c r="K28" s="45">
        <v>4.5</v>
      </c>
      <c r="L28" s="45">
        <v>5</v>
      </c>
      <c r="M28" s="45">
        <v>3</v>
      </c>
      <c r="N28" s="45">
        <v>5</v>
      </c>
      <c r="O28" s="45">
        <v>4.8</v>
      </c>
      <c r="P28" s="45">
        <v>5.8</v>
      </c>
      <c r="Q28" s="45">
        <v>6</v>
      </c>
      <c r="R28" s="45">
        <v>5.8</v>
      </c>
      <c r="S28" s="45">
        <v>5.8</v>
      </c>
      <c r="T28" s="45">
        <v>6</v>
      </c>
      <c r="U28" s="45">
        <v>5</v>
      </c>
      <c r="V28" s="45">
        <f>SUM(F28:U28)</f>
        <v>78.699999999999989</v>
      </c>
      <c r="W28" s="46">
        <f>V28/16</f>
        <v>4.9187499999999993</v>
      </c>
      <c r="X28" s="45">
        <v>3.5</v>
      </c>
      <c r="Y28" s="47">
        <f>(W28*0.9)+(X28*0.1)</f>
        <v>4.7768749999999995</v>
      </c>
      <c r="AA28" s="45">
        <v>5.7</v>
      </c>
      <c r="AB28" s="45">
        <f>1.5+1.3+1+1+0.5</f>
        <v>5.3</v>
      </c>
      <c r="AC28" s="45">
        <v>3.5</v>
      </c>
      <c r="AD28" s="46">
        <f>(AA28*0.65)+(AB28*0.25)+(AC28*0.1)</f>
        <v>5.38</v>
      </c>
      <c r="AE28" s="46">
        <f>(Y28+AD28)/2</f>
        <v>5.0784374999999997</v>
      </c>
    </row>
    <row r="30" spans="1:31" s="43" customFormat="1" x14ac:dyDescent="0.2">
      <c r="A30" s="43">
        <v>5</v>
      </c>
      <c r="B30" s="44" t="s">
        <v>109</v>
      </c>
      <c r="C30" s="44" t="s">
        <v>81</v>
      </c>
      <c r="D30" s="44" t="s">
        <v>82</v>
      </c>
      <c r="E30" s="44" t="s">
        <v>66</v>
      </c>
      <c r="F30" s="45">
        <v>3.5</v>
      </c>
      <c r="G30" s="45">
        <v>4</v>
      </c>
      <c r="H30" s="45">
        <v>3.5</v>
      </c>
      <c r="I30" s="45">
        <v>4.5</v>
      </c>
      <c r="J30" s="45">
        <v>5</v>
      </c>
      <c r="K30" s="45">
        <v>4</v>
      </c>
      <c r="L30" s="45">
        <v>5</v>
      </c>
      <c r="M30" s="45">
        <v>4</v>
      </c>
      <c r="N30" s="45">
        <v>5</v>
      </c>
      <c r="O30" s="45">
        <v>4.8</v>
      </c>
      <c r="P30" s="45">
        <v>5.5</v>
      </c>
      <c r="Q30" s="45">
        <v>4.8</v>
      </c>
      <c r="R30" s="45">
        <v>5</v>
      </c>
      <c r="S30" s="45">
        <v>4.3</v>
      </c>
      <c r="T30" s="45">
        <v>5.5</v>
      </c>
      <c r="U30" s="45">
        <v>5.5</v>
      </c>
      <c r="V30" s="45">
        <f>SUM(F30:U30)</f>
        <v>73.899999999999991</v>
      </c>
      <c r="W30" s="46">
        <f>V30/16</f>
        <v>4.6187499999999995</v>
      </c>
      <c r="X30" s="45">
        <v>3.5</v>
      </c>
      <c r="Y30" s="47">
        <f>(W30*0.9)+(X30*0.1)</f>
        <v>4.5068749999999991</v>
      </c>
      <c r="AA30" s="45">
        <v>6.3</v>
      </c>
      <c r="AB30" s="45">
        <f>2+1.8+1.4+1.2+0.7</f>
        <v>7.1</v>
      </c>
      <c r="AC30" s="45">
        <v>3.5</v>
      </c>
      <c r="AD30" s="46">
        <f>(AA30*0.65)+(AB30*0.25)+(AC30*0.1)</f>
        <v>6.2199999999999989</v>
      </c>
      <c r="AE30" s="46">
        <f>(Y30+AD30)/2</f>
        <v>5.363437499999999</v>
      </c>
    </row>
    <row r="32" spans="1:31" s="43" customFormat="1" x14ac:dyDescent="0.2">
      <c r="A32" s="43">
        <v>5</v>
      </c>
      <c r="B32" s="44" t="s">
        <v>110</v>
      </c>
      <c r="C32" s="44" t="s">
        <v>81</v>
      </c>
      <c r="D32" s="44" t="s">
        <v>82</v>
      </c>
      <c r="E32" s="44" t="s">
        <v>66</v>
      </c>
      <c r="F32" s="45">
        <v>3</v>
      </c>
      <c r="G32" s="45">
        <v>3.5</v>
      </c>
      <c r="H32" s="45">
        <v>4</v>
      </c>
      <c r="I32" s="45">
        <v>5.5</v>
      </c>
      <c r="J32" s="45">
        <v>5</v>
      </c>
      <c r="K32" s="45">
        <v>4</v>
      </c>
      <c r="L32" s="45">
        <v>4</v>
      </c>
      <c r="M32" s="45">
        <v>4.5</v>
      </c>
      <c r="N32" s="45">
        <v>5.5</v>
      </c>
      <c r="O32" s="45">
        <v>5</v>
      </c>
      <c r="P32" s="45">
        <v>5.8</v>
      </c>
      <c r="Q32" s="45">
        <v>6</v>
      </c>
      <c r="R32" s="45">
        <v>4.8</v>
      </c>
      <c r="S32" s="45">
        <v>4.5</v>
      </c>
      <c r="T32" s="45">
        <v>6</v>
      </c>
      <c r="U32" s="45">
        <v>5</v>
      </c>
      <c r="V32" s="45">
        <f>SUM(F32:U32)</f>
        <v>76.099999999999994</v>
      </c>
      <c r="W32" s="46">
        <f>V32/16</f>
        <v>4.7562499999999996</v>
      </c>
      <c r="X32" s="45">
        <v>3.5</v>
      </c>
      <c r="Y32" s="47">
        <f>(W32*0.9)+(X32*0.1)</f>
        <v>4.6306249999999993</v>
      </c>
      <c r="AA32" s="45">
        <v>6.2</v>
      </c>
      <c r="AB32" s="45">
        <f>1.8+1.8+1.2+1+0.6</f>
        <v>6.3999999999999995</v>
      </c>
      <c r="AC32" s="45">
        <v>3.5</v>
      </c>
      <c r="AD32" s="46">
        <f>(AA32*0.65)+(AB32*0.25)+(AC32*0.1)</f>
        <v>5.9799999999999995</v>
      </c>
      <c r="AE32" s="46">
        <f>(Y32+AD32)/2</f>
        <v>5.3053124999999994</v>
      </c>
    </row>
    <row r="34" spans="1:31" s="43" customFormat="1" x14ac:dyDescent="0.2">
      <c r="A34" s="43">
        <v>5</v>
      </c>
      <c r="B34" s="44" t="s">
        <v>111</v>
      </c>
      <c r="C34" s="44" t="s">
        <v>93</v>
      </c>
      <c r="D34" s="44" t="s">
        <v>50</v>
      </c>
      <c r="E34" s="44" t="s">
        <v>51</v>
      </c>
      <c r="F34" s="45">
        <v>5</v>
      </c>
      <c r="G34" s="45">
        <v>5</v>
      </c>
      <c r="H34" s="45">
        <v>4.5</v>
      </c>
      <c r="I34" s="45">
        <v>5</v>
      </c>
      <c r="J34" s="45">
        <v>5.5</v>
      </c>
      <c r="K34" s="45">
        <v>5</v>
      </c>
      <c r="L34" s="45">
        <v>6</v>
      </c>
      <c r="M34" s="45">
        <v>6</v>
      </c>
      <c r="N34" s="45">
        <v>5</v>
      </c>
      <c r="O34" s="45">
        <v>7.5</v>
      </c>
      <c r="P34" s="45">
        <v>6</v>
      </c>
      <c r="Q34" s="45">
        <v>6</v>
      </c>
      <c r="R34" s="45">
        <v>7</v>
      </c>
      <c r="S34" s="45">
        <v>7.5</v>
      </c>
      <c r="T34" s="45">
        <v>8</v>
      </c>
      <c r="U34" s="45">
        <v>6.5</v>
      </c>
      <c r="V34" s="45">
        <f>SUM(F34:U34)</f>
        <v>95.5</v>
      </c>
      <c r="W34" s="46">
        <f>V34/16</f>
        <v>5.96875</v>
      </c>
      <c r="X34" s="45">
        <v>5</v>
      </c>
      <c r="Y34" s="47">
        <f>(W34*0.9)+(X34*0.1)</f>
        <v>5.8718750000000002</v>
      </c>
      <c r="AA34" s="45">
        <v>7</v>
      </c>
      <c r="AB34" s="45">
        <f>1.8+1.8+1.2+1.2+0.6</f>
        <v>6.6</v>
      </c>
      <c r="AC34" s="45">
        <v>4.5</v>
      </c>
      <c r="AD34" s="46">
        <f>(AA34*0.65)+(AB34*0.25)+(AC34*0.1)</f>
        <v>6.6499999999999995</v>
      </c>
      <c r="AE34" s="46">
        <f>(Y34+AD34)/2</f>
        <v>6.2609374999999998</v>
      </c>
    </row>
    <row r="36" spans="1:31" s="43" customFormat="1" x14ac:dyDescent="0.2">
      <c r="A36" s="43">
        <v>5</v>
      </c>
      <c r="B36" s="44" t="s">
        <v>112</v>
      </c>
      <c r="C36" s="44" t="s">
        <v>93</v>
      </c>
      <c r="D36" s="44" t="s">
        <v>50</v>
      </c>
      <c r="E36" s="44" t="s">
        <v>51</v>
      </c>
      <c r="F36" s="45">
        <v>5</v>
      </c>
      <c r="G36" s="45">
        <v>6</v>
      </c>
      <c r="H36" s="45">
        <v>6.1</v>
      </c>
      <c r="I36" s="45">
        <v>6.8</v>
      </c>
      <c r="J36" s="45">
        <v>6</v>
      </c>
      <c r="K36" s="45">
        <v>6.5</v>
      </c>
      <c r="L36" s="45">
        <v>6.8</v>
      </c>
      <c r="M36" s="45">
        <v>5.5</v>
      </c>
      <c r="N36" s="45">
        <v>6</v>
      </c>
      <c r="O36" s="45">
        <v>6</v>
      </c>
      <c r="P36" s="45">
        <v>6.5</v>
      </c>
      <c r="Q36" s="45">
        <v>7</v>
      </c>
      <c r="R36" s="45">
        <v>6</v>
      </c>
      <c r="S36" s="45">
        <v>6</v>
      </c>
      <c r="T36" s="45">
        <v>8</v>
      </c>
      <c r="U36" s="45">
        <v>6</v>
      </c>
      <c r="V36" s="45">
        <f>SUM(F36:U36)</f>
        <v>100.2</v>
      </c>
      <c r="W36" s="46">
        <f>V36/16</f>
        <v>6.2625000000000002</v>
      </c>
      <c r="X36" s="45">
        <v>5</v>
      </c>
      <c r="Y36" s="47">
        <f>(W36*0.9)+(X36*0.1)</f>
        <v>6.1362500000000004</v>
      </c>
      <c r="AA36" s="45">
        <v>7.6</v>
      </c>
      <c r="AB36" s="45">
        <f>1.5+1.5+1.2+1+0.6</f>
        <v>5.8</v>
      </c>
      <c r="AC36" s="45">
        <v>4.5</v>
      </c>
      <c r="AD36" s="46">
        <f>(AA36*0.65)+(AB36*0.25)+(AC36*0.1)</f>
        <v>6.84</v>
      </c>
      <c r="AE36" s="46">
        <f>(Y36+AD36)/2</f>
        <v>6.4881250000000001</v>
      </c>
    </row>
    <row r="38" spans="1:31" s="43" customFormat="1" x14ac:dyDescent="0.2">
      <c r="A38" s="43">
        <v>5</v>
      </c>
      <c r="B38" s="44" t="s">
        <v>113</v>
      </c>
      <c r="C38" s="44" t="s">
        <v>93</v>
      </c>
      <c r="D38" s="44" t="s">
        <v>50</v>
      </c>
      <c r="E38" s="44" t="s">
        <v>51</v>
      </c>
      <c r="F38" s="45">
        <v>4</v>
      </c>
      <c r="G38" s="45">
        <v>5</v>
      </c>
      <c r="H38" s="45">
        <v>5.2</v>
      </c>
      <c r="I38" s="45">
        <v>5.5</v>
      </c>
      <c r="J38" s="45">
        <v>6</v>
      </c>
      <c r="K38" s="45">
        <v>6</v>
      </c>
      <c r="L38" s="45">
        <v>7</v>
      </c>
      <c r="M38" s="45">
        <v>5.8</v>
      </c>
      <c r="N38" s="45">
        <v>5.5</v>
      </c>
      <c r="O38" s="45">
        <v>6</v>
      </c>
      <c r="P38" s="45">
        <v>6.5</v>
      </c>
      <c r="Q38" s="45">
        <v>7</v>
      </c>
      <c r="R38" s="45">
        <v>6.5</v>
      </c>
      <c r="S38" s="45">
        <v>6.5</v>
      </c>
      <c r="T38" s="45">
        <v>8</v>
      </c>
      <c r="U38" s="45">
        <v>6.5</v>
      </c>
      <c r="V38" s="45">
        <f>SUM(F38:U38)</f>
        <v>97</v>
      </c>
      <c r="W38" s="46">
        <f>V38/16</f>
        <v>6.0625</v>
      </c>
      <c r="X38" s="45">
        <v>5</v>
      </c>
      <c r="Y38" s="47">
        <f>(W38*0.9)+(X38*0.1)</f>
        <v>5.9562499999999998</v>
      </c>
      <c r="AA38" s="45">
        <v>6.6</v>
      </c>
      <c r="AB38" s="45">
        <f>1.5+1.5+1.2+1+0.6</f>
        <v>5.8</v>
      </c>
      <c r="AC38" s="45">
        <v>4.5</v>
      </c>
      <c r="AD38" s="46">
        <f>(AA38*0.65)+(AB38*0.25)+(AC38*0.1)</f>
        <v>6.19</v>
      </c>
      <c r="AE38" s="46">
        <f>(Y38+AD38)/2</f>
        <v>6.0731250000000001</v>
      </c>
    </row>
    <row r="44" spans="1:31" x14ac:dyDescent="0.2">
      <c r="A44" s="17">
        <v>5</v>
      </c>
      <c r="B44" s="32" t="s">
        <v>114</v>
      </c>
      <c r="C44" s="32" t="s">
        <v>49</v>
      </c>
      <c r="D44" s="32" t="s">
        <v>50</v>
      </c>
      <c r="E44" s="32" t="s">
        <v>51</v>
      </c>
      <c r="F44" s="20">
        <v>4</v>
      </c>
      <c r="G44" s="20">
        <v>5</v>
      </c>
      <c r="H44" s="20">
        <v>0</v>
      </c>
      <c r="I44" s="20">
        <v>3</v>
      </c>
      <c r="J44" s="20">
        <v>3.5</v>
      </c>
      <c r="K44" s="20">
        <v>4</v>
      </c>
      <c r="L44" s="20">
        <v>4.5</v>
      </c>
      <c r="M44" s="42">
        <v>4.5</v>
      </c>
      <c r="N44" s="52">
        <v>5</v>
      </c>
      <c r="O44" s="52">
        <v>5.8</v>
      </c>
      <c r="P44" s="20">
        <v>0</v>
      </c>
      <c r="Q44" s="20">
        <v>4.8</v>
      </c>
      <c r="R44" s="20">
        <v>4.5</v>
      </c>
      <c r="S44" s="20">
        <v>4.5</v>
      </c>
      <c r="T44" s="20">
        <v>5</v>
      </c>
      <c r="U44" s="42">
        <v>4.5</v>
      </c>
      <c r="V44" s="45">
        <f>SUM(F44:U44)</f>
        <v>62.599999999999994</v>
      </c>
      <c r="W44" s="46">
        <f>V44/16</f>
        <v>3.9124999999999996</v>
      </c>
      <c r="X44" s="20">
        <v>5.4</v>
      </c>
      <c r="Y44" s="34">
        <f>(W44*0.9)+(X44*0.1)</f>
        <v>4.0612499999999994</v>
      </c>
      <c r="Z44" s="21"/>
      <c r="AA44" s="20">
        <v>6.8</v>
      </c>
      <c r="AB44" s="20">
        <f>1.3+1.3+1.2+0.9+0.5</f>
        <v>5.2</v>
      </c>
      <c r="AC44" s="20">
        <v>4.5</v>
      </c>
      <c r="AD44" s="18">
        <f>(AA44*0.65)+(AB44*0.25)+(AC44*0.1)</f>
        <v>6.17</v>
      </c>
      <c r="AE44" s="18">
        <f>(Y44+AD44)/2</f>
        <v>5.1156249999999996</v>
      </c>
    </row>
  </sheetData>
  <mergeCells count="4">
    <mergeCell ref="H1:M1"/>
    <mergeCell ref="F5:Y5"/>
    <mergeCell ref="AA5:AD5"/>
    <mergeCell ref="P1:U1"/>
  </mergeCells>
  <pageMargins left="0.75" right="0.75" top="1" bottom="1" header="0.5" footer="0.5"/>
  <pageSetup paperSize="9" scale="89" orientation="landscape" horizontalDpi="300" verticalDpi="300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7711-90D9-4AB8-A052-E025EB19DFBF}">
  <sheetPr>
    <pageSetUpPr fitToPage="1"/>
  </sheetPr>
  <dimension ref="A1:AD10"/>
  <sheetViews>
    <sheetView workbookViewId="0">
      <selection activeCell="E10" sqref="E10"/>
    </sheetView>
  </sheetViews>
  <sheetFormatPr defaultRowHeight="12.75" x14ac:dyDescent="0.2"/>
  <cols>
    <col min="1" max="1" width="5.5703125" style="17" customWidth="1"/>
    <col min="2" max="2" width="21.28515625" style="17" customWidth="1"/>
    <col min="3" max="3" width="13.140625" style="17" customWidth="1"/>
    <col min="4" max="4" width="14" style="17" customWidth="1"/>
    <col min="5" max="5" width="14.85546875" style="17" customWidth="1"/>
    <col min="6" max="20" width="5.7109375" style="17" customWidth="1"/>
    <col min="21" max="21" width="6.5703125" style="17" bestFit="1" customWidth="1"/>
    <col min="22" max="23" width="5.7109375" style="17" customWidth="1"/>
    <col min="24" max="24" width="3.140625" style="17" customWidth="1"/>
    <col min="25" max="28" width="5.7109375" style="17" customWidth="1"/>
    <col min="29" max="29" width="6.7109375" style="17" customWidth="1"/>
    <col min="30" max="30" width="3.140625" style="17" customWidth="1"/>
    <col min="31" max="16384" width="9.140625" style="17"/>
  </cols>
  <sheetData>
    <row r="1" spans="1:30" x14ac:dyDescent="0.2">
      <c r="A1" t="s">
        <v>39</v>
      </c>
      <c r="D1" s="17" t="s">
        <v>0</v>
      </c>
      <c r="E1" s="17" t="s">
        <v>1</v>
      </c>
      <c r="F1" s="31" t="s">
        <v>0</v>
      </c>
      <c r="G1" s="31"/>
      <c r="H1" s="55" t="str">
        <f>E1</f>
        <v>Sarah</v>
      </c>
      <c r="I1" s="55"/>
      <c r="J1" s="55"/>
      <c r="K1" s="55"/>
      <c r="L1" s="55"/>
      <c r="M1" s="37" t="s">
        <v>0</v>
      </c>
      <c r="N1" s="37"/>
      <c r="O1" s="55">
        <f>L1</f>
        <v>0</v>
      </c>
      <c r="P1" s="55"/>
      <c r="Q1" s="55"/>
      <c r="R1" s="55"/>
      <c r="S1" s="55"/>
      <c r="T1" s="31"/>
      <c r="U1" s="31"/>
      <c r="X1" s="21"/>
      <c r="AD1" s="19"/>
    </row>
    <row r="2" spans="1:30" x14ac:dyDescent="0.2">
      <c r="A2" s="4" t="s">
        <v>40</v>
      </c>
      <c r="D2" s="17" t="s">
        <v>2</v>
      </c>
      <c r="E2" s="17" t="s">
        <v>5</v>
      </c>
      <c r="X2" s="21"/>
      <c r="AD2" s="19"/>
    </row>
    <row r="3" spans="1:30" x14ac:dyDescent="0.2">
      <c r="A3" s="17" t="s">
        <v>102</v>
      </c>
      <c r="C3" s="17" t="s">
        <v>6</v>
      </c>
      <c r="D3" s="17" t="s">
        <v>3</v>
      </c>
      <c r="E3" s="17" t="s">
        <v>7</v>
      </c>
      <c r="X3" s="21"/>
      <c r="AD3" s="19"/>
    </row>
    <row r="4" spans="1:30" x14ac:dyDescent="0.2">
      <c r="D4" s="17" t="s">
        <v>4</v>
      </c>
      <c r="E4" s="17" t="s">
        <v>8</v>
      </c>
      <c r="X4" s="21"/>
      <c r="AD4" s="19"/>
    </row>
    <row r="5" spans="1:30" x14ac:dyDescent="0.2">
      <c r="F5" s="56" t="s">
        <v>9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36"/>
      <c r="Y5" s="56" t="s">
        <v>10</v>
      </c>
      <c r="Z5" s="56"/>
      <c r="AA5" s="56"/>
      <c r="AB5" s="56"/>
      <c r="AC5" s="24" t="s">
        <v>77</v>
      </c>
      <c r="AD5" s="19"/>
    </row>
    <row r="6" spans="1:30" s="24" customFormat="1" x14ac:dyDescent="0.2">
      <c r="A6" s="24" t="s">
        <v>14</v>
      </c>
      <c r="B6" s="24" t="s">
        <v>15</v>
      </c>
      <c r="C6" s="24" t="s">
        <v>12</v>
      </c>
      <c r="D6" s="24" t="s">
        <v>16</v>
      </c>
      <c r="E6" s="24" t="s">
        <v>17</v>
      </c>
      <c r="F6" s="24" t="s">
        <v>18</v>
      </c>
      <c r="G6" s="24" t="s">
        <v>19</v>
      </c>
      <c r="H6" s="24" t="s">
        <v>76</v>
      </c>
      <c r="I6" s="24" t="s">
        <v>75</v>
      </c>
      <c r="J6" s="24" t="s">
        <v>74</v>
      </c>
      <c r="K6" s="24" t="s">
        <v>73</v>
      </c>
      <c r="L6" s="24" t="s">
        <v>72</v>
      </c>
      <c r="M6" s="26" t="s">
        <v>18</v>
      </c>
      <c r="N6" s="26" t="s">
        <v>19</v>
      </c>
      <c r="O6" s="26" t="s">
        <v>76</v>
      </c>
      <c r="P6" s="26" t="s">
        <v>75</v>
      </c>
      <c r="Q6" s="26" t="s">
        <v>74</v>
      </c>
      <c r="R6" s="26" t="s">
        <v>73</v>
      </c>
      <c r="S6" s="26" t="s">
        <v>72</v>
      </c>
      <c r="T6" s="24" t="s">
        <v>71</v>
      </c>
      <c r="U6" s="24" t="s">
        <v>70</v>
      </c>
      <c r="V6" s="24" t="s">
        <v>12</v>
      </c>
      <c r="W6" s="24" t="s">
        <v>29</v>
      </c>
      <c r="X6" s="36"/>
      <c r="Y6" s="24" t="s">
        <v>30</v>
      </c>
      <c r="Z6" s="24" t="s">
        <v>31</v>
      </c>
      <c r="AA6" s="24" t="s">
        <v>12</v>
      </c>
      <c r="AB6" s="24" t="s">
        <v>29</v>
      </c>
      <c r="AC6" s="24" t="s">
        <v>32</v>
      </c>
      <c r="AD6" s="25"/>
    </row>
    <row r="7" spans="1:30" x14ac:dyDescent="0.2">
      <c r="X7" s="21"/>
      <c r="AD7" s="19"/>
    </row>
    <row r="8" spans="1:30" x14ac:dyDescent="0.2">
      <c r="A8" s="17">
        <v>1</v>
      </c>
      <c r="B8" s="32" t="s">
        <v>103</v>
      </c>
      <c r="C8" s="32" t="s">
        <v>116</v>
      </c>
      <c r="D8" s="32" t="s">
        <v>117</v>
      </c>
      <c r="E8" s="32" t="s">
        <v>118</v>
      </c>
      <c r="F8" s="20">
        <v>4</v>
      </c>
      <c r="G8" s="20">
        <v>6.5</v>
      </c>
      <c r="H8" s="20">
        <v>6</v>
      </c>
      <c r="I8" s="20">
        <v>6</v>
      </c>
      <c r="J8" s="20">
        <v>7</v>
      </c>
      <c r="K8" s="20">
        <v>6</v>
      </c>
      <c r="L8" s="20">
        <v>7.5</v>
      </c>
      <c r="M8" s="20">
        <v>2.5</v>
      </c>
      <c r="N8" s="20">
        <v>5.5</v>
      </c>
      <c r="O8" s="20">
        <v>5.8</v>
      </c>
      <c r="P8" s="20">
        <v>6</v>
      </c>
      <c r="Q8" s="20">
        <v>4.5</v>
      </c>
      <c r="R8" s="20">
        <v>5.7</v>
      </c>
      <c r="S8" s="20">
        <v>5.75</v>
      </c>
      <c r="T8" s="33">
        <f>SUM(F8:S8)</f>
        <v>78.75</v>
      </c>
      <c r="U8" s="35">
        <f>T8/14</f>
        <v>5.625</v>
      </c>
      <c r="V8" s="20">
        <v>3</v>
      </c>
      <c r="W8" s="34">
        <f>(U8*0.75)+(V8*0.25)</f>
        <v>4.96875</v>
      </c>
      <c r="X8" s="21"/>
      <c r="Y8" s="20">
        <v>6.6</v>
      </c>
      <c r="Z8" s="20">
        <v>4.5</v>
      </c>
      <c r="AA8" s="20">
        <v>4</v>
      </c>
      <c r="AB8" s="18">
        <f>(Y8*0.65)+(Z8*0.25)+(AA8*0.1)</f>
        <v>5.8150000000000004</v>
      </c>
      <c r="AC8" s="18">
        <f>(W8+AB8)/2</f>
        <v>5.3918750000000006</v>
      </c>
      <c r="AD8" s="19"/>
    </row>
    <row r="9" spans="1:30" x14ac:dyDescent="0.2"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/>
      <c r="Y9" s="33"/>
      <c r="Z9" s="33"/>
      <c r="AA9" s="33"/>
      <c r="AB9" s="18"/>
      <c r="AC9" s="18"/>
    </row>
    <row r="10" spans="1:30" x14ac:dyDescent="0.2">
      <c r="A10" s="17">
        <v>1</v>
      </c>
      <c r="B10" s="32" t="s">
        <v>94</v>
      </c>
      <c r="C10" s="32" t="s">
        <v>80</v>
      </c>
      <c r="D10" s="32" t="s">
        <v>50</v>
      </c>
      <c r="E10" s="32" t="s">
        <v>51</v>
      </c>
      <c r="F10" s="20">
        <v>5.5</v>
      </c>
      <c r="G10" s="20">
        <v>7</v>
      </c>
      <c r="H10" s="20">
        <v>6.5</v>
      </c>
      <c r="I10" s="20">
        <v>7</v>
      </c>
      <c r="J10" s="20">
        <v>6.5</v>
      </c>
      <c r="K10" s="20">
        <v>6</v>
      </c>
      <c r="L10" s="20">
        <v>7</v>
      </c>
      <c r="M10" s="20">
        <v>4.2</v>
      </c>
      <c r="N10" s="20">
        <v>6.5</v>
      </c>
      <c r="O10" s="20">
        <v>5</v>
      </c>
      <c r="P10" s="20">
        <v>5.5</v>
      </c>
      <c r="Q10" s="20">
        <v>3.8</v>
      </c>
      <c r="R10" s="20">
        <v>4.5</v>
      </c>
      <c r="S10" s="20">
        <v>5.0999999999999996</v>
      </c>
      <c r="T10" s="33">
        <f>SUM(F10:S10)</f>
        <v>80.099999999999994</v>
      </c>
      <c r="U10" s="35">
        <f>T10/14</f>
        <v>5.7214285714285706</v>
      </c>
      <c r="V10" s="20">
        <v>4.5</v>
      </c>
      <c r="W10" s="34">
        <f>(U10*0.75)+(V10*0.25)</f>
        <v>5.4160714285714278</v>
      </c>
      <c r="X10" s="21"/>
      <c r="Y10" s="20">
        <v>7</v>
      </c>
      <c r="Z10" s="20">
        <v>4.5</v>
      </c>
      <c r="AA10" s="20">
        <v>6</v>
      </c>
      <c r="AB10" s="18">
        <f>(Y10*0.65)+(Z10*0.25)+(AA10*0.1)</f>
        <v>6.2750000000000004</v>
      </c>
      <c r="AC10" s="18">
        <f>(W10+AB10)/2</f>
        <v>5.8455357142857141</v>
      </c>
      <c r="AD10" s="19"/>
    </row>
  </sheetData>
  <mergeCells count="4">
    <mergeCell ref="H1:L1"/>
    <mergeCell ref="F5:W5"/>
    <mergeCell ref="Y5:AB5"/>
    <mergeCell ref="O1:S1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72DBB-CF6B-4401-A449-AB34FB0B845E}">
  <sheetPr>
    <pageSetUpPr fitToPage="1"/>
  </sheetPr>
  <dimension ref="A1:AE8"/>
  <sheetViews>
    <sheetView workbookViewId="0">
      <pane xSplit="3" topLeftCell="D1" activePane="topRight" state="frozen"/>
      <selection activeCell="A4" sqref="A4"/>
      <selection pane="topRight" activeCell="A3" sqref="A3"/>
    </sheetView>
  </sheetViews>
  <sheetFormatPr defaultRowHeight="12.75" x14ac:dyDescent="0.2"/>
  <cols>
    <col min="1" max="1" width="5.5703125" style="17" customWidth="1"/>
    <col min="2" max="2" width="21.28515625" style="17" customWidth="1"/>
    <col min="3" max="3" width="13.140625" style="17" customWidth="1"/>
    <col min="4" max="4" width="14" style="17" customWidth="1"/>
    <col min="5" max="5" width="14.85546875" style="17" customWidth="1"/>
    <col min="6" max="13" width="5.7109375" style="17" customWidth="1"/>
    <col min="14" max="15" width="5.7109375" style="50" customWidth="1"/>
    <col min="16" max="22" width="5.7109375" style="17" customWidth="1"/>
    <col min="23" max="23" width="6.5703125" style="17" bestFit="1" customWidth="1"/>
    <col min="24" max="25" width="5.7109375" style="17" customWidth="1"/>
    <col min="26" max="26" width="3.140625" style="17" customWidth="1"/>
    <col min="27" max="30" width="5.7109375" style="17" customWidth="1"/>
    <col min="31" max="31" width="6.7109375" style="17" customWidth="1"/>
    <col min="32" max="16384" width="9.140625" style="17"/>
  </cols>
  <sheetData>
    <row r="1" spans="1:31" x14ac:dyDescent="0.2">
      <c r="A1" t="s">
        <v>39</v>
      </c>
      <c r="D1" s="17" t="s">
        <v>0</v>
      </c>
      <c r="E1" s="17" t="s">
        <v>1</v>
      </c>
      <c r="F1" s="37" t="s">
        <v>0</v>
      </c>
      <c r="G1" s="37"/>
      <c r="H1" s="55" t="str">
        <f>E1</f>
        <v>Sarah</v>
      </c>
      <c r="I1" s="55"/>
      <c r="J1" s="55"/>
      <c r="K1" s="55"/>
      <c r="L1" s="55"/>
      <c r="M1" s="55"/>
      <c r="N1" s="49" t="s">
        <v>0</v>
      </c>
      <c r="O1" s="49"/>
      <c r="P1" s="55">
        <f>L1</f>
        <v>0</v>
      </c>
      <c r="Q1" s="55"/>
      <c r="R1" s="55"/>
      <c r="S1" s="55"/>
      <c r="T1" s="55"/>
      <c r="U1" s="55"/>
      <c r="V1" s="37"/>
      <c r="W1" s="37"/>
      <c r="X1" s="37"/>
      <c r="Z1" s="21"/>
    </row>
    <row r="2" spans="1:31" x14ac:dyDescent="0.2">
      <c r="A2" s="4" t="s">
        <v>40</v>
      </c>
      <c r="B2" s="29"/>
      <c r="D2" s="17" t="s">
        <v>2</v>
      </c>
      <c r="E2" s="17" t="s">
        <v>5</v>
      </c>
      <c r="Z2" s="21"/>
    </row>
    <row r="3" spans="1:31" x14ac:dyDescent="0.2">
      <c r="A3" s="32" t="s">
        <v>119</v>
      </c>
      <c r="C3" s="17" t="s">
        <v>6</v>
      </c>
      <c r="D3" s="17" t="s">
        <v>3</v>
      </c>
      <c r="E3" s="17" t="s">
        <v>7</v>
      </c>
      <c r="Z3" s="21"/>
    </row>
    <row r="4" spans="1:31" x14ac:dyDescent="0.2">
      <c r="D4" s="17" t="s">
        <v>4</v>
      </c>
      <c r="E4" s="17" t="s">
        <v>8</v>
      </c>
      <c r="Z4" s="21"/>
    </row>
    <row r="5" spans="1:31" x14ac:dyDescent="0.2">
      <c r="F5" s="56" t="s">
        <v>9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36"/>
      <c r="AA5" s="56" t="s">
        <v>10</v>
      </c>
      <c r="AB5" s="56"/>
      <c r="AC5" s="56"/>
      <c r="AD5" s="56"/>
      <c r="AE5" s="26" t="s">
        <v>77</v>
      </c>
    </row>
    <row r="6" spans="1:31" s="26" customFormat="1" x14ac:dyDescent="0.2">
      <c r="A6" s="26" t="s">
        <v>14</v>
      </c>
      <c r="B6" s="26" t="s">
        <v>15</v>
      </c>
      <c r="C6" s="26" t="s">
        <v>12</v>
      </c>
      <c r="D6" s="26" t="s">
        <v>16</v>
      </c>
      <c r="E6" s="26" t="s">
        <v>17</v>
      </c>
      <c r="F6" s="26" t="s">
        <v>18</v>
      </c>
      <c r="G6" s="26" t="s">
        <v>19</v>
      </c>
      <c r="H6" s="26" t="s">
        <v>20</v>
      </c>
      <c r="I6" s="26" t="s">
        <v>89</v>
      </c>
      <c r="J6" s="26" t="s">
        <v>90</v>
      </c>
      <c r="K6" s="26" t="s">
        <v>91</v>
      </c>
      <c r="L6" s="26" t="s">
        <v>24</v>
      </c>
      <c r="M6" s="26" t="s">
        <v>92</v>
      </c>
      <c r="N6" s="51" t="s">
        <v>18</v>
      </c>
      <c r="O6" s="51" t="s">
        <v>19</v>
      </c>
      <c r="P6" s="26" t="s">
        <v>20</v>
      </c>
      <c r="Q6" s="26" t="s">
        <v>89</v>
      </c>
      <c r="R6" s="26" t="s">
        <v>90</v>
      </c>
      <c r="S6" s="26" t="s">
        <v>91</v>
      </c>
      <c r="T6" s="26" t="s">
        <v>24</v>
      </c>
      <c r="U6" s="26" t="s">
        <v>92</v>
      </c>
      <c r="V6" s="26" t="s">
        <v>71</v>
      </c>
      <c r="W6" s="26" t="s">
        <v>70</v>
      </c>
      <c r="X6" s="26" t="s">
        <v>12</v>
      </c>
      <c r="Y6" s="26" t="s">
        <v>29</v>
      </c>
      <c r="Z6" s="36"/>
      <c r="AA6" s="26" t="s">
        <v>30</v>
      </c>
      <c r="AB6" s="26" t="s">
        <v>31</v>
      </c>
      <c r="AC6" s="26" t="s">
        <v>12</v>
      </c>
      <c r="AD6" s="26" t="s">
        <v>29</v>
      </c>
      <c r="AE6" s="26" t="s">
        <v>32</v>
      </c>
    </row>
    <row r="8" spans="1:31" x14ac:dyDescent="0.2">
      <c r="A8" s="17">
        <v>5</v>
      </c>
      <c r="B8" s="32" t="s">
        <v>114</v>
      </c>
      <c r="C8" s="32" t="s">
        <v>49</v>
      </c>
      <c r="D8" s="32" t="s">
        <v>50</v>
      </c>
      <c r="E8" s="32" t="s">
        <v>51</v>
      </c>
      <c r="F8" s="20">
        <v>4</v>
      </c>
      <c r="G8" s="20">
        <v>5</v>
      </c>
      <c r="H8" s="20">
        <v>0</v>
      </c>
      <c r="I8" s="20">
        <v>3</v>
      </c>
      <c r="J8" s="20">
        <v>3.5</v>
      </c>
      <c r="K8" s="20">
        <v>4</v>
      </c>
      <c r="L8" s="20">
        <v>4.5</v>
      </c>
      <c r="M8" s="42">
        <v>4.5</v>
      </c>
      <c r="N8" s="52">
        <v>5</v>
      </c>
      <c r="O8" s="52">
        <v>5.8</v>
      </c>
      <c r="P8" s="20">
        <v>0</v>
      </c>
      <c r="Q8" s="20">
        <v>4.8</v>
      </c>
      <c r="R8" s="20">
        <v>4.5</v>
      </c>
      <c r="S8" s="20">
        <v>4.5</v>
      </c>
      <c r="T8" s="20">
        <v>5</v>
      </c>
      <c r="U8" s="42">
        <v>4.5</v>
      </c>
      <c r="V8" s="45">
        <f>SUM(F8:U8)</f>
        <v>62.599999999999994</v>
      </c>
      <c r="W8" s="46">
        <f>V8/16</f>
        <v>3.9124999999999996</v>
      </c>
      <c r="X8" s="20">
        <v>5.4</v>
      </c>
      <c r="Y8" s="34">
        <f>(W8*0.9)+(X8*0.1)</f>
        <v>4.0612499999999994</v>
      </c>
      <c r="Z8" s="21"/>
      <c r="AA8" s="20">
        <v>6.8</v>
      </c>
      <c r="AB8" s="20">
        <f>1.3+1.3+1.2+0.9+0.5</f>
        <v>5.2</v>
      </c>
      <c r="AC8" s="20">
        <v>4.5</v>
      </c>
      <c r="AD8" s="18">
        <f>(AA8*0.65)+(AB8*0.25)+(AC8*0.1)</f>
        <v>6.17</v>
      </c>
      <c r="AE8" s="18">
        <f>(Y8+AD8)/2</f>
        <v>5.1156249999999996</v>
      </c>
    </row>
  </sheetData>
  <mergeCells count="4">
    <mergeCell ref="H1:M1"/>
    <mergeCell ref="P1:U1"/>
    <mergeCell ref="F5:Y5"/>
    <mergeCell ref="AA5:AD5"/>
  </mergeCells>
  <pageMargins left="0.75" right="0.75" top="1" bottom="1" header="0.5" footer="0.5"/>
  <pageSetup paperSize="9" scale="89" orientation="landscape" horizontalDpi="300" verticalDpi="30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60708-668B-43DA-A768-72208AEC77EB}">
  <sheetPr>
    <pageSetUpPr fitToPage="1"/>
  </sheetPr>
  <dimension ref="A1:G23"/>
  <sheetViews>
    <sheetView zoomScale="85" zoomScaleNormal="85" workbookViewId="0">
      <selection sqref="A1:A2"/>
    </sheetView>
  </sheetViews>
  <sheetFormatPr defaultRowHeight="12.75" x14ac:dyDescent="0.2"/>
  <cols>
    <col min="1" max="1" width="5.5703125" style="17" customWidth="1"/>
    <col min="2" max="2" width="21.28515625" style="17" customWidth="1"/>
    <col min="3" max="3" width="14.85546875" style="17" customWidth="1"/>
    <col min="4" max="5" width="5.7109375" style="17" customWidth="1"/>
    <col min="6" max="6" width="6.7109375" style="17" customWidth="1"/>
    <col min="7" max="7" width="3.140625" style="17" customWidth="1"/>
    <col min="8" max="16384" width="9.140625" style="17"/>
  </cols>
  <sheetData>
    <row r="1" spans="1:7" x14ac:dyDescent="0.2">
      <c r="A1" t="s">
        <v>39</v>
      </c>
      <c r="D1" s="17" t="s">
        <v>0</v>
      </c>
      <c r="F1" s="31"/>
      <c r="G1" s="19"/>
    </row>
    <row r="2" spans="1:7" x14ac:dyDescent="0.2">
      <c r="A2" s="4" t="s">
        <v>40</v>
      </c>
      <c r="D2" s="32" t="s">
        <v>2</v>
      </c>
      <c r="G2" s="19"/>
    </row>
    <row r="3" spans="1:7" x14ac:dyDescent="0.2">
      <c r="A3" s="27" t="s">
        <v>55</v>
      </c>
      <c r="C3" s="17" t="s">
        <v>6</v>
      </c>
      <c r="D3" s="32" t="s">
        <v>3</v>
      </c>
      <c r="G3" s="19"/>
    </row>
    <row r="4" spans="1:7" x14ac:dyDescent="0.2">
      <c r="D4" s="24"/>
      <c r="E4" s="24"/>
      <c r="F4" s="24" t="s">
        <v>13</v>
      </c>
      <c r="G4" s="19"/>
    </row>
    <row r="5" spans="1:7" s="24" customFormat="1" x14ac:dyDescent="0.2">
      <c r="A5" s="24" t="s">
        <v>14</v>
      </c>
      <c r="B5" s="24" t="s">
        <v>15</v>
      </c>
      <c r="C5" s="24" t="s">
        <v>17</v>
      </c>
      <c r="D5" s="24" t="s">
        <v>52</v>
      </c>
      <c r="E5" s="24" t="s">
        <v>31</v>
      </c>
      <c r="F5" s="24" t="s">
        <v>32</v>
      </c>
      <c r="G5" s="25"/>
    </row>
    <row r="6" spans="1:7" x14ac:dyDescent="0.2">
      <c r="G6" s="19"/>
    </row>
    <row r="7" spans="1:7" x14ac:dyDescent="0.2">
      <c r="A7" s="17">
        <v>3</v>
      </c>
      <c r="B7" s="32" t="s">
        <v>56</v>
      </c>
      <c r="C7" s="21"/>
      <c r="D7" s="21"/>
      <c r="E7" s="23"/>
      <c r="F7" s="22"/>
      <c r="G7" s="19"/>
    </row>
    <row r="8" spans="1:7" x14ac:dyDescent="0.2">
      <c r="A8" s="17">
        <v>18</v>
      </c>
      <c r="B8" s="32" t="s">
        <v>57</v>
      </c>
      <c r="C8" s="32" t="s">
        <v>58</v>
      </c>
      <c r="D8" s="20">
        <f>10-(39/18)-0.25</f>
        <v>7.5833333333333339</v>
      </c>
      <c r="E8" s="20">
        <v>4.5999999999999996</v>
      </c>
      <c r="F8" s="18">
        <f>(D8*0.75)+(E8*0.25)</f>
        <v>6.8375000000000004</v>
      </c>
      <c r="G8" s="19"/>
    </row>
    <row r="10" spans="1:7" x14ac:dyDescent="0.2">
      <c r="A10" s="17">
        <v>19</v>
      </c>
      <c r="B10" s="32" t="s">
        <v>59</v>
      </c>
      <c r="C10" s="21"/>
      <c r="D10" s="21"/>
      <c r="E10" s="23"/>
      <c r="F10" s="22"/>
      <c r="G10" s="19"/>
    </row>
    <row r="11" spans="1:7" x14ac:dyDescent="0.2">
      <c r="A11" s="17">
        <v>11</v>
      </c>
      <c r="B11" s="32" t="s">
        <v>60</v>
      </c>
      <c r="C11" s="32" t="s">
        <v>58</v>
      </c>
      <c r="D11" s="20">
        <f>10-(26/13)-0.22</f>
        <v>7.78</v>
      </c>
      <c r="E11" s="20">
        <v>5.5</v>
      </c>
      <c r="F11" s="18">
        <f>(D11*0.75)+(E11*0.25)</f>
        <v>7.21</v>
      </c>
      <c r="G11" s="19"/>
    </row>
    <row r="13" spans="1:7" x14ac:dyDescent="0.2">
      <c r="A13" s="17">
        <v>15</v>
      </c>
      <c r="B13" s="32" t="s">
        <v>61</v>
      </c>
      <c r="C13" s="21"/>
      <c r="D13" s="21"/>
      <c r="E13" s="23"/>
      <c r="F13" s="22"/>
      <c r="G13" s="19"/>
    </row>
    <row r="14" spans="1:7" x14ac:dyDescent="0.2">
      <c r="A14" s="17">
        <v>14</v>
      </c>
      <c r="B14" s="32" t="s">
        <v>62</v>
      </c>
      <c r="C14" s="32" t="s">
        <v>51</v>
      </c>
      <c r="D14" s="20">
        <f>10-(37/18)-0.3</f>
        <v>7.6444444444444448</v>
      </c>
      <c r="E14" s="20">
        <v>4.7</v>
      </c>
      <c r="F14" s="18">
        <f>(D14*0.75)+(E14*0.25)</f>
        <v>6.9083333333333332</v>
      </c>
      <c r="G14" s="19"/>
    </row>
    <row r="16" spans="1:7" x14ac:dyDescent="0.2">
      <c r="A16" s="17">
        <v>17</v>
      </c>
      <c r="B16" s="32" t="s">
        <v>48</v>
      </c>
      <c r="C16" s="21"/>
      <c r="D16" s="21"/>
      <c r="E16" s="23"/>
      <c r="F16" s="22"/>
      <c r="G16" s="19"/>
    </row>
    <row r="17" spans="1:7" x14ac:dyDescent="0.2">
      <c r="A17" s="17">
        <v>16</v>
      </c>
      <c r="B17" s="32" t="s">
        <v>63</v>
      </c>
      <c r="C17" s="32" t="s">
        <v>51</v>
      </c>
      <c r="D17" s="48">
        <f>10-(29/15)-0.04</f>
        <v>8.0266666666666673</v>
      </c>
      <c r="E17" s="20">
        <v>5.5</v>
      </c>
      <c r="F17" s="18">
        <f>(D17*0.75)+(E17*0.25)</f>
        <v>7.3950000000000005</v>
      </c>
      <c r="G17" s="19"/>
    </row>
    <row r="19" spans="1:7" x14ac:dyDescent="0.2">
      <c r="A19" s="17">
        <v>4</v>
      </c>
      <c r="B19" s="32" t="s">
        <v>64</v>
      </c>
      <c r="C19" s="21"/>
      <c r="D19" s="21"/>
      <c r="E19" s="23"/>
      <c r="F19" s="22"/>
      <c r="G19" s="19"/>
    </row>
    <row r="20" spans="1:7" x14ac:dyDescent="0.2">
      <c r="A20" s="17">
        <v>13</v>
      </c>
      <c r="B20" s="32" t="s">
        <v>65</v>
      </c>
      <c r="C20" s="32" t="s">
        <v>66</v>
      </c>
      <c r="D20" s="20">
        <f>10-(38/18)-0.24</f>
        <v>7.6488888888888891</v>
      </c>
      <c r="E20" s="20">
        <v>6</v>
      </c>
      <c r="F20" s="18">
        <f>(D20*0.75)+(E20*0.25)</f>
        <v>7.2366666666666664</v>
      </c>
      <c r="G20" s="19"/>
    </row>
    <row r="22" spans="1:7" x14ac:dyDescent="0.2">
      <c r="A22" s="17">
        <v>10</v>
      </c>
      <c r="B22" s="32" t="s">
        <v>67</v>
      </c>
      <c r="C22" s="21"/>
      <c r="D22" s="21"/>
      <c r="E22" s="23"/>
      <c r="F22" s="22"/>
      <c r="G22" s="19"/>
    </row>
    <row r="23" spans="1:7" x14ac:dyDescent="0.2">
      <c r="A23" s="17">
        <v>9</v>
      </c>
      <c r="B23" s="32" t="s">
        <v>68</v>
      </c>
      <c r="C23" s="32" t="s">
        <v>66</v>
      </c>
      <c r="D23" s="20">
        <f>10-(40/18)-0.01</f>
        <v>7.7677777777777779</v>
      </c>
      <c r="E23" s="20">
        <v>4.8</v>
      </c>
      <c r="F23" s="18">
        <f>(D23*0.75)+(E23*0.25)</f>
        <v>7.0258333333333338</v>
      </c>
      <c r="G23" s="19"/>
    </row>
  </sheetData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03D96-AF2B-40B0-84AF-739760AFAC2E}">
  <sheetPr>
    <pageSetUpPr fitToPage="1"/>
  </sheetPr>
  <dimension ref="A1:G8"/>
  <sheetViews>
    <sheetView workbookViewId="0">
      <selection activeCell="B7" sqref="B7"/>
    </sheetView>
  </sheetViews>
  <sheetFormatPr defaultRowHeight="12.75" x14ac:dyDescent="0.2"/>
  <cols>
    <col min="1" max="1" width="5.5703125" style="17" customWidth="1"/>
    <col min="2" max="2" width="21.28515625" style="17" customWidth="1"/>
    <col min="3" max="3" width="14.85546875" style="17" customWidth="1"/>
    <col min="4" max="5" width="5.7109375" style="17" customWidth="1"/>
    <col min="6" max="6" width="6.7109375" style="17" customWidth="1"/>
    <col min="7" max="7" width="3.140625" style="17" customWidth="1"/>
    <col min="8" max="16384" width="9.140625" style="17"/>
  </cols>
  <sheetData>
    <row r="1" spans="1:7" x14ac:dyDescent="0.2">
      <c r="A1" t="s">
        <v>39</v>
      </c>
      <c r="D1" s="17" t="s">
        <v>0</v>
      </c>
      <c r="F1" s="31"/>
      <c r="G1" s="19"/>
    </row>
    <row r="2" spans="1:7" x14ac:dyDescent="0.2">
      <c r="A2" s="4" t="s">
        <v>40</v>
      </c>
      <c r="D2" s="32" t="s">
        <v>2</v>
      </c>
      <c r="G2" s="19"/>
    </row>
    <row r="3" spans="1:7" x14ac:dyDescent="0.2">
      <c r="A3" s="32" t="s">
        <v>123</v>
      </c>
      <c r="C3" s="17" t="s">
        <v>6</v>
      </c>
      <c r="D3" s="32" t="s">
        <v>3</v>
      </c>
      <c r="G3" s="19"/>
    </row>
    <row r="4" spans="1:7" x14ac:dyDescent="0.2">
      <c r="D4" s="24"/>
      <c r="E4" s="24"/>
      <c r="F4" s="24" t="s">
        <v>13</v>
      </c>
      <c r="G4" s="19"/>
    </row>
    <row r="5" spans="1:7" s="24" customFormat="1" x14ac:dyDescent="0.2">
      <c r="A5" s="24" t="s">
        <v>14</v>
      </c>
      <c r="B5" s="24" t="s">
        <v>15</v>
      </c>
      <c r="C5" s="24" t="s">
        <v>17</v>
      </c>
      <c r="D5" s="24" t="s">
        <v>52</v>
      </c>
      <c r="E5" s="24" t="s">
        <v>31</v>
      </c>
      <c r="F5" s="24" t="s">
        <v>32</v>
      </c>
      <c r="G5" s="25"/>
    </row>
    <row r="6" spans="1:7" x14ac:dyDescent="0.2">
      <c r="G6" s="19"/>
    </row>
    <row r="7" spans="1:7" x14ac:dyDescent="0.2">
      <c r="A7" s="17">
        <v>5</v>
      </c>
      <c r="B7" s="32" t="s">
        <v>45</v>
      </c>
      <c r="C7" s="21"/>
      <c r="D7" s="21"/>
      <c r="E7" s="23"/>
      <c r="F7" s="22"/>
      <c r="G7" s="19"/>
    </row>
    <row r="8" spans="1:7" x14ac:dyDescent="0.2">
      <c r="A8" s="17">
        <v>7</v>
      </c>
      <c r="B8" s="32" t="s">
        <v>46</v>
      </c>
      <c r="C8" s="32" t="s">
        <v>51</v>
      </c>
      <c r="D8" s="20">
        <f>10-(30/13)-0.21</f>
        <v>7.4823076923076925</v>
      </c>
      <c r="E8" s="20">
        <v>3.8</v>
      </c>
      <c r="F8" s="18">
        <f>(D8*0.75)+(E8*0.25)</f>
        <v>6.5617307692307696</v>
      </c>
      <c r="G8" s="19"/>
    </row>
  </sheetData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637FA-70AE-4A05-A11D-444F182E5581}">
  <sheetPr>
    <pageSetUpPr fitToPage="1"/>
  </sheetPr>
  <dimension ref="A1:X10"/>
  <sheetViews>
    <sheetView workbookViewId="0">
      <selection sqref="A1:A2"/>
    </sheetView>
  </sheetViews>
  <sheetFormatPr defaultRowHeight="12.75" x14ac:dyDescent="0.2"/>
  <cols>
    <col min="1" max="1" width="5.5703125" style="17" customWidth="1"/>
    <col min="2" max="2" width="21.28515625" style="17" customWidth="1"/>
    <col min="3" max="3" width="13.140625" style="17" customWidth="1"/>
    <col min="4" max="4" width="14" style="17" customWidth="1"/>
    <col min="5" max="5" width="14.85546875" style="17" customWidth="1"/>
    <col min="6" max="17" width="5.7109375" style="17" customWidth="1"/>
    <col min="18" max="18" width="3.140625" style="17" customWidth="1"/>
    <col min="19" max="22" width="5.7109375" style="17" customWidth="1"/>
    <col min="23" max="23" width="6.7109375" style="17" customWidth="1"/>
    <col min="24" max="24" width="3.140625" style="17" customWidth="1"/>
    <col min="25" max="16384" width="9.140625" style="17"/>
  </cols>
  <sheetData>
    <row r="1" spans="1:24" x14ac:dyDescent="0.2">
      <c r="A1" t="s">
        <v>39</v>
      </c>
      <c r="D1" s="17" t="s">
        <v>0</v>
      </c>
      <c r="E1" s="17" t="s">
        <v>1</v>
      </c>
      <c r="F1" s="31" t="s">
        <v>0</v>
      </c>
      <c r="G1" s="31"/>
      <c r="H1" s="55" t="str">
        <f>E1</f>
        <v>Sarah</v>
      </c>
      <c r="I1" s="55"/>
      <c r="J1" s="55"/>
      <c r="K1" s="55"/>
      <c r="L1" s="55"/>
      <c r="M1" s="31" t="s">
        <v>0</v>
      </c>
      <c r="N1" s="31"/>
      <c r="O1" s="31"/>
      <c r="R1" s="21"/>
      <c r="X1" s="19"/>
    </row>
    <row r="2" spans="1:24" x14ac:dyDescent="0.2">
      <c r="A2" s="4" t="s">
        <v>40</v>
      </c>
      <c r="D2" s="17" t="s">
        <v>2</v>
      </c>
      <c r="E2" s="17" t="s">
        <v>5</v>
      </c>
      <c r="R2" s="21"/>
      <c r="X2" s="19"/>
    </row>
    <row r="3" spans="1:24" x14ac:dyDescent="0.2">
      <c r="A3" s="17" t="s">
        <v>78</v>
      </c>
      <c r="C3" s="17" t="s">
        <v>6</v>
      </c>
      <c r="D3" s="17" t="s">
        <v>3</v>
      </c>
      <c r="E3" s="17" t="s">
        <v>7</v>
      </c>
      <c r="R3" s="21"/>
      <c r="X3" s="19"/>
    </row>
    <row r="4" spans="1:24" x14ac:dyDescent="0.2">
      <c r="D4" s="17" t="s">
        <v>4</v>
      </c>
      <c r="E4" s="17" t="s">
        <v>8</v>
      </c>
      <c r="R4" s="21"/>
      <c r="X4" s="19"/>
    </row>
    <row r="5" spans="1:24" x14ac:dyDescent="0.2">
      <c r="F5" s="56" t="s">
        <v>9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6"/>
      <c r="S5" s="56" t="s">
        <v>10</v>
      </c>
      <c r="T5" s="56"/>
      <c r="U5" s="56"/>
      <c r="V5" s="56"/>
      <c r="W5" s="24" t="s">
        <v>77</v>
      </c>
      <c r="X5" s="19"/>
    </row>
    <row r="6" spans="1:24" s="24" customFormat="1" x14ac:dyDescent="0.2">
      <c r="A6" s="24" t="s">
        <v>14</v>
      </c>
      <c r="B6" s="24" t="s">
        <v>15</v>
      </c>
      <c r="C6" s="24" t="s">
        <v>12</v>
      </c>
      <c r="D6" s="24" t="s">
        <v>16</v>
      </c>
      <c r="E6" s="24" t="s">
        <v>17</v>
      </c>
      <c r="F6" s="24" t="s">
        <v>18</v>
      </c>
      <c r="G6" s="24" t="s">
        <v>19</v>
      </c>
      <c r="H6" s="24" t="s">
        <v>76</v>
      </c>
      <c r="I6" s="24" t="s">
        <v>75</v>
      </c>
      <c r="J6" s="24" t="s">
        <v>74</v>
      </c>
      <c r="K6" s="24" t="s">
        <v>73</v>
      </c>
      <c r="L6" s="24" t="s">
        <v>72</v>
      </c>
      <c r="M6" s="24" t="s">
        <v>18</v>
      </c>
      <c r="N6" s="24" t="s">
        <v>71</v>
      </c>
      <c r="O6" s="24" t="s">
        <v>70</v>
      </c>
      <c r="P6" s="24" t="s">
        <v>12</v>
      </c>
      <c r="Q6" s="24" t="s">
        <v>29</v>
      </c>
      <c r="R6" s="36"/>
      <c r="S6" s="24" t="s">
        <v>30</v>
      </c>
      <c r="T6" s="24" t="s">
        <v>31</v>
      </c>
      <c r="U6" s="24" t="s">
        <v>12</v>
      </c>
      <c r="V6" s="24" t="s">
        <v>29</v>
      </c>
      <c r="W6" s="24" t="s">
        <v>32</v>
      </c>
      <c r="X6" s="25"/>
    </row>
    <row r="7" spans="1:24" x14ac:dyDescent="0.2">
      <c r="R7" s="21"/>
      <c r="X7" s="19"/>
    </row>
    <row r="8" spans="1:24" x14ac:dyDescent="0.2">
      <c r="A8" s="17">
        <v>6</v>
      </c>
      <c r="B8" s="32" t="s">
        <v>79</v>
      </c>
      <c r="C8" s="32" t="s">
        <v>80</v>
      </c>
      <c r="D8" s="32" t="s">
        <v>50</v>
      </c>
      <c r="E8" s="32" t="s">
        <v>51</v>
      </c>
      <c r="F8" s="20">
        <v>5.5</v>
      </c>
      <c r="G8" s="20">
        <v>5</v>
      </c>
      <c r="H8" s="20">
        <v>4.5</v>
      </c>
      <c r="I8" s="20">
        <v>5</v>
      </c>
      <c r="J8" s="20">
        <v>4.5</v>
      </c>
      <c r="K8" s="20">
        <v>4.8</v>
      </c>
      <c r="L8" s="20">
        <v>5</v>
      </c>
      <c r="M8" s="20">
        <v>6</v>
      </c>
      <c r="N8" s="33">
        <f>SUM(F8:M8)</f>
        <v>40.299999999999997</v>
      </c>
      <c r="O8" s="35">
        <f>N8/8</f>
        <v>5.0374999999999996</v>
      </c>
      <c r="P8" s="20">
        <v>9</v>
      </c>
      <c r="Q8" s="34">
        <f>(O8*0.75)+(P8*0.25)</f>
        <v>6.0281249999999993</v>
      </c>
      <c r="R8" s="21"/>
      <c r="S8" s="20">
        <v>3.7</v>
      </c>
      <c r="T8" s="20">
        <v>3.8</v>
      </c>
      <c r="U8" s="20">
        <v>6.5</v>
      </c>
      <c r="V8" s="18">
        <f>(S8*0.5)+(T8*0.25)+(U8*0.25)</f>
        <v>4.4249999999999998</v>
      </c>
      <c r="W8" s="18">
        <f>(Q8+V8)/2</f>
        <v>5.2265625</v>
      </c>
      <c r="X8" s="19"/>
    </row>
    <row r="9" spans="1:24" x14ac:dyDescent="0.2"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S9" s="33"/>
      <c r="T9" s="33"/>
      <c r="U9" s="33"/>
      <c r="V9" s="33"/>
      <c r="W9" s="18"/>
    </row>
    <row r="10" spans="1:24" x14ac:dyDescent="0.2">
      <c r="A10" s="17">
        <v>17</v>
      </c>
      <c r="B10" s="32" t="s">
        <v>48</v>
      </c>
      <c r="C10" s="32" t="s">
        <v>80</v>
      </c>
      <c r="D10" s="32" t="s">
        <v>50</v>
      </c>
      <c r="E10" s="32" t="s">
        <v>51</v>
      </c>
      <c r="F10" s="20">
        <v>4.5</v>
      </c>
      <c r="G10" s="20">
        <v>5.5</v>
      </c>
      <c r="H10" s="20">
        <v>4.8</v>
      </c>
      <c r="I10" s="20">
        <v>4</v>
      </c>
      <c r="J10" s="20">
        <v>4.5</v>
      </c>
      <c r="K10" s="20">
        <v>5.5</v>
      </c>
      <c r="L10" s="20">
        <v>5</v>
      </c>
      <c r="M10" s="20">
        <v>6</v>
      </c>
      <c r="N10" s="33">
        <f>SUM(F10:L10)</f>
        <v>33.799999999999997</v>
      </c>
      <c r="O10" s="35">
        <f>N10/8</f>
        <v>4.2249999999999996</v>
      </c>
      <c r="P10" s="20">
        <v>8</v>
      </c>
      <c r="Q10" s="34">
        <f>(O10*0.75)+(P10*0.25)</f>
        <v>5.1687499999999993</v>
      </c>
      <c r="R10" s="21"/>
      <c r="S10" s="20">
        <v>6.4</v>
      </c>
      <c r="T10" s="20">
        <v>4.8</v>
      </c>
      <c r="U10" s="20">
        <v>8.5</v>
      </c>
      <c r="V10" s="18">
        <f>(S10*0.5)+(T10*0.25)+(U10*0.25)</f>
        <v>6.5250000000000004</v>
      </c>
      <c r="W10" s="18">
        <f>(Q10+V10)/2</f>
        <v>5.8468749999999998</v>
      </c>
      <c r="X10" s="19"/>
    </row>
  </sheetData>
  <mergeCells count="3">
    <mergeCell ref="H1:L1"/>
    <mergeCell ref="F5:Q5"/>
    <mergeCell ref="S5:V5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28F82-A075-4970-A3FE-13480993B4E0}">
  <sheetPr>
    <pageSetUpPr fitToPage="1"/>
  </sheetPr>
  <dimension ref="A1:X20"/>
  <sheetViews>
    <sheetView workbookViewId="0">
      <selection activeCell="A4" sqref="A4"/>
    </sheetView>
  </sheetViews>
  <sheetFormatPr defaultRowHeight="12.75" x14ac:dyDescent="0.2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3" width="5.7109375" customWidth="1"/>
    <col min="14" max="14" width="7.5703125" customWidth="1"/>
    <col min="15" max="16" width="6.5703125" customWidth="1"/>
    <col min="17" max="17" width="5.7109375" customWidth="1"/>
    <col min="18" max="18" width="3.140625" customWidth="1"/>
    <col min="19" max="22" width="5.7109375" customWidth="1"/>
    <col min="23" max="23" width="6.7109375" customWidth="1"/>
    <col min="24" max="24" width="3.140625" customWidth="1"/>
  </cols>
  <sheetData>
    <row r="1" spans="1:24" x14ac:dyDescent="0.2">
      <c r="A1" t="s">
        <v>39</v>
      </c>
      <c r="D1" t="s">
        <v>0</v>
      </c>
      <c r="E1" t="s">
        <v>42</v>
      </c>
      <c r="H1" s="53"/>
      <c r="I1" s="53"/>
      <c r="J1" s="53"/>
      <c r="K1" s="53"/>
      <c r="L1" s="53"/>
      <c r="M1" s="53"/>
      <c r="R1" s="1"/>
      <c r="X1" s="2"/>
    </row>
    <row r="2" spans="1:24" x14ac:dyDescent="0.2">
      <c r="A2" s="4" t="s">
        <v>40</v>
      </c>
      <c r="D2" t="s">
        <v>2</v>
      </c>
      <c r="E2" t="s">
        <v>43</v>
      </c>
      <c r="R2" s="1"/>
      <c r="X2" s="2"/>
    </row>
    <row r="3" spans="1:24" x14ac:dyDescent="0.2">
      <c r="A3" s="16" t="s">
        <v>122</v>
      </c>
      <c r="C3" t="s">
        <v>6</v>
      </c>
      <c r="D3" t="s">
        <v>3</v>
      </c>
      <c r="E3" t="s">
        <v>44</v>
      </c>
      <c r="R3" s="1"/>
      <c r="X3" s="2"/>
    </row>
    <row r="4" spans="1:24" x14ac:dyDescent="0.2">
      <c r="A4" s="3"/>
      <c r="D4" s="3"/>
      <c r="E4" s="3"/>
      <c r="F4" s="54" t="s">
        <v>9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1"/>
      <c r="S4" s="54" t="s">
        <v>10</v>
      </c>
      <c r="T4" s="54"/>
      <c r="U4" s="54"/>
      <c r="V4" s="54"/>
      <c r="X4" s="2"/>
    </row>
    <row r="5" spans="1:24" x14ac:dyDescent="0.2">
      <c r="O5" s="5" t="s">
        <v>11</v>
      </c>
      <c r="P5" t="s">
        <v>12</v>
      </c>
      <c r="R5" s="6"/>
      <c r="W5" s="5" t="s">
        <v>13</v>
      </c>
      <c r="X5" s="2"/>
    </row>
    <row r="6" spans="1:24" s="5" customFormat="1" x14ac:dyDescent="0.2">
      <c r="A6" s="5" t="s">
        <v>14</v>
      </c>
      <c r="B6" s="5" t="s">
        <v>15</v>
      </c>
      <c r="C6" s="5" t="s">
        <v>12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23</v>
      </c>
      <c r="L6" s="5" t="s">
        <v>24</v>
      </c>
      <c r="M6" s="5" t="s">
        <v>25</v>
      </c>
      <c r="N6" s="5" t="s">
        <v>26</v>
      </c>
      <c r="O6" s="5" t="s">
        <v>27</v>
      </c>
      <c r="P6" s="5" t="s">
        <v>28</v>
      </c>
      <c r="Q6" s="5" t="s">
        <v>29</v>
      </c>
      <c r="R6" s="6"/>
      <c r="S6" s="8" t="s">
        <v>30</v>
      </c>
      <c r="T6" s="8" t="s">
        <v>31</v>
      </c>
      <c r="U6" s="8" t="s">
        <v>12</v>
      </c>
      <c r="V6" s="5" t="s">
        <v>26</v>
      </c>
      <c r="W6" s="5" t="s">
        <v>32</v>
      </c>
      <c r="X6" s="7"/>
    </row>
    <row r="7" spans="1:24" x14ac:dyDescent="0.2">
      <c r="R7" s="1"/>
      <c r="X7" s="2"/>
    </row>
    <row r="8" spans="1:24" x14ac:dyDescent="0.2">
      <c r="A8">
        <v>1</v>
      </c>
      <c r="C8" s="1"/>
      <c r="D8" s="1"/>
      <c r="E8" s="1"/>
      <c r="F8" s="9">
        <v>2.5</v>
      </c>
      <c r="G8" s="9">
        <v>5.5</v>
      </c>
      <c r="H8" s="9">
        <v>5.5</v>
      </c>
      <c r="I8" s="9">
        <v>6</v>
      </c>
      <c r="J8" s="9">
        <v>4.5</v>
      </c>
      <c r="K8" s="9">
        <v>4</v>
      </c>
      <c r="L8" s="9">
        <v>5.5</v>
      </c>
      <c r="M8" s="9">
        <v>5</v>
      </c>
      <c r="N8" s="10">
        <f>SUM(F8:M8)</f>
        <v>38.5</v>
      </c>
      <c r="O8" s="11"/>
      <c r="P8" s="11"/>
      <c r="Q8" s="11"/>
      <c r="R8" s="1"/>
      <c r="S8" s="12"/>
      <c r="T8" s="12"/>
      <c r="U8" s="12"/>
      <c r="V8" s="13"/>
      <c r="W8" s="13"/>
      <c r="X8" s="2"/>
    </row>
    <row r="9" spans="1:24" x14ac:dyDescent="0.2">
      <c r="A9">
        <v>2</v>
      </c>
      <c r="C9" s="1"/>
      <c r="D9" s="1"/>
      <c r="E9" s="1"/>
      <c r="F9" s="9">
        <v>3.5</v>
      </c>
      <c r="G9" s="9">
        <v>2.5</v>
      </c>
      <c r="H9" s="9">
        <v>4.5</v>
      </c>
      <c r="I9" s="9">
        <v>6</v>
      </c>
      <c r="J9" s="9">
        <v>5</v>
      </c>
      <c r="K9" s="9">
        <v>4.8</v>
      </c>
      <c r="L9" s="9">
        <v>5.5</v>
      </c>
      <c r="M9" s="9">
        <v>4</v>
      </c>
      <c r="N9" s="10">
        <f>SUM(F9:M9)</f>
        <v>35.799999999999997</v>
      </c>
      <c r="O9" s="11"/>
      <c r="P9" s="11"/>
      <c r="Q9" s="11"/>
      <c r="R9" s="1"/>
      <c r="S9" s="1"/>
      <c r="T9" s="1"/>
      <c r="U9" s="1"/>
      <c r="V9" s="1"/>
      <c r="W9" s="1"/>
      <c r="X9" s="2"/>
    </row>
    <row r="10" spans="1:24" x14ac:dyDescent="0.2">
      <c r="A10">
        <v>3</v>
      </c>
      <c r="C10" s="1"/>
      <c r="D10" s="1"/>
      <c r="E10" s="1"/>
      <c r="F10" s="9">
        <v>2.5</v>
      </c>
      <c r="G10" s="9">
        <v>3</v>
      </c>
      <c r="H10" s="9">
        <v>3.5</v>
      </c>
      <c r="I10" s="9">
        <v>4.8</v>
      </c>
      <c r="J10" s="9">
        <v>4.5</v>
      </c>
      <c r="K10" s="9">
        <v>5.5</v>
      </c>
      <c r="L10" s="9">
        <v>5.5</v>
      </c>
      <c r="M10" s="9">
        <v>4</v>
      </c>
      <c r="N10" s="10">
        <f>SUM(F10:M10)</f>
        <v>33.299999999999997</v>
      </c>
      <c r="O10" s="11"/>
      <c r="P10" s="11"/>
      <c r="Q10" s="11"/>
      <c r="R10" s="1"/>
      <c r="S10" s="1"/>
      <c r="T10" s="1"/>
      <c r="U10" s="1"/>
      <c r="V10" s="1"/>
      <c r="W10" s="1"/>
      <c r="X10" s="2"/>
    </row>
    <row r="11" spans="1:24" x14ac:dyDescent="0.2">
      <c r="A11">
        <v>4</v>
      </c>
      <c r="C11" s="1"/>
      <c r="D11" s="1"/>
      <c r="E11" s="1"/>
      <c r="F11" s="9">
        <v>3</v>
      </c>
      <c r="G11" s="9">
        <v>4.5</v>
      </c>
      <c r="H11" s="9">
        <v>3.5</v>
      </c>
      <c r="I11" s="9">
        <v>4</v>
      </c>
      <c r="J11" s="9">
        <v>3.8</v>
      </c>
      <c r="K11" s="9">
        <v>3.5</v>
      </c>
      <c r="L11" s="9">
        <v>5</v>
      </c>
      <c r="M11" s="9">
        <v>4</v>
      </c>
      <c r="N11" s="10">
        <f>SUM(F11:M11)</f>
        <v>31.3</v>
      </c>
      <c r="O11" s="11"/>
      <c r="P11" s="11"/>
      <c r="Q11" s="11"/>
      <c r="R11" s="1"/>
      <c r="S11" s="1"/>
      <c r="T11" s="1"/>
      <c r="U11" s="1"/>
      <c r="V11" s="1"/>
      <c r="W11" s="1"/>
      <c r="X11" s="2"/>
    </row>
    <row r="12" spans="1:24" x14ac:dyDescent="0.2">
      <c r="A12" s="14" t="s">
        <v>37</v>
      </c>
      <c r="C12" t="s">
        <v>81</v>
      </c>
      <c r="D12" t="s">
        <v>82</v>
      </c>
      <c r="E12" t="s">
        <v>66</v>
      </c>
      <c r="F12" s="1"/>
      <c r="G12" s="1"/>
      <c r="H12" s="1"/>
      <c r="I12" s="1"/>
      <c r="J12" s="1"/>
      <c r="K12" s="1"/>
      <c r="L12" s="1" t="s">
        <v>38</v>
      </c>
      <c r="M12" s="1"/>
      <c r="N12" s="15">
        <f>SUM(N8:N11)</f>
        <v>138.9</v>
      </c>
      <c r="O12" s="15">
        <f>(N12/4)/8</f>
        <v>4.3406250000000002</v>
      </c>
      <c r="P12" s="9">
        <v>5</v>
      </c>
      <c r="Q12" s="15">
        <f>(O12*0.9)+(P12*0.1)</f>
        <v>4.4065624999999997</v>
      </c>
      <c r="R12" s="1"/>
      <c r="S12" s="9">
        <v>4.9000000000000004</v>
      </c>
      <c r="T12" s="9">
        <v>3.9</v>
      </c>
      <c r="U12" s="9">
        <v>4.8</v>
      </c>
      <c r="V12" s="15">
        <f>(S12*0.65)+(T12*0.25)+(U12*0.1)</f>
        <v>4.6400000000000006</v>
      </c>
      <c r="W12" s="15">
        <f>(Q12+V12)/2</f>
        <v>4.5232812500000001</v>
      </c>
      <c r="X12" s="2"/>
    </row>
    <row r="14" spans="1:24" x14ac:dyDescent="0.2">
      <c r="A14">
        <v>1</v>
      </c>
      <c r="C14" s="1"/>
      <c r="D14" s="1"/>
      <c r="E14" s="1"/>
      <c r="F14" s="9">
        <v>6</v>
      </c>
      <c r="G14" s="9">
        <v>6.5</v>
      </c>
      <c r="H14" s="9">
        <v>8</v>
      </c>
      <c r="I14" s="9">
        <v>8</v>
      </c>
      <c r="J14" s="9">
        <v>7</v>
      </c>
      <c r="K14" s="9">
        <v>6.5</v>
      </c>
      <c r="L14" s="9">
        <v>6</v>
      </c>
      <c r="M14" s="9">
        <v>6</v>
      </c>
      <c r="N14" s="10">
        <f t="shared" ref="N14:N19" si="0">SUM(F14:M14)</f>
        <v>54</v>
      </c>
      <c r="O14" s="11"/>
      <c r="P14" s="11"/>
      <c r="Q14" s="11"/>
      <c r="R14" s="1"/>
      <c r="S14" s="12"/>
      <c r="T14" s="12"/>
      <c r="U14" s="12"/>
      <c r="V14" s="13"/>
      <c r="W14" s="13"/>
      <c r="X14" s="2"/>
    </row>
    <row r="15" spans="1:24" x14ac:dyDescent="0.2">
      <c r="A15">
        <v>2</v>
      </c>
      <c r="C15" s="1"/>
      <c r="D15" s="1"/>
      <c r="E15" s="1"/>
      <c r="F15" s="9">
        <v>5.5</v>
      </c>
      <c r="G15" s="9">
        <v>6.5</v>
      </c>
      <c r="H15" s="9">
        <v>6</v>
      </c>
      <c r="I15" s="9">
        <v>6.5</v>
      </c>
      <c r="J15" s="9">
        <v>6</v>
      </c>
      <c r="K15" s="9">
        <v>6</v>
      </c>
      <c r="L15" s="9">
        <v>7</v>
      </c>
      <c r="M15" s="9">
        <v>7</v>
      </c>
      <c r="N15" s="10">
        <f t="shared" si="0"/>
        <v>50.5</v>
      </c>
      <c r="O15" s="11"/>
      <c r="P15" s="11"/>
      <c r="Q15" s="11"/>
      <c r="R15" s="1"/>
      <c r="S15" s="1"/>
      <c r="T15" s="1"/>
      <c r="U15" s="1"/>
      <c r="V15" s="1"/>
      <c r="W15" s="1"/>
      <c r="X15" s="2"/>
    </row>
    <row r="16" spans="1:24" x14ac:dyDescent="0.2">
      <c r="A16">
        <v>3</v>
      </c>
      <c r="C16" s="1"/>
      <c r="D16" s="1"/>
      <c r="E16" s="1"/>
      <c r="F16" s="9">
        <v>5</v>
      </c>
      <c r="G16" s="9">
        <v>5.5</v>
      </c>
      <c r="H16" s="9">
        <v>5</v>
      </c>
      <c r="I16" s="9">
        <v>6</v>
      </c>
      <c r="J16" s="9">
        <v>6.5</v>
      </c>
      <c r="K16" s="9">
        <v>6</v>
      </c>
      <c r="L16" s="9">
        <v>7</v>
      </c>
      <c r="M16" s="9">
        <v>6</v>
      </c>
      <c r="N16" s="10">
        <f t="shared" si="0"/>
        <v>47</v>
      </c>
      <c r="O16" s="11"/>
      <c r="P16" s="11"/>
      <c r="Q16" s="11"/>
      <c r="R16" s="1"/>
      <c r="S16" s="1"/>
      <c r="T16" s="1"/>
      <c r="U16" s="1"/>
      <c r="V16" s="1"/>
      <c r="W16" s="1"/>
      <c r="X16" s="2"/>
    </row>
    <row r="17" spans="1:24" x14ac:dyDescent="0.2">
      <c r="A17">
        <v>4</v>
      </c>
      <c r="C17" s="1"/>
      <c r="D17" s="1"/>
      <c r="E17" s="1"/>
      <c r="F17" s="9">
        <v>4.5</v>
      </c>
      <c r="G17" s="9">
        <v>5</v>
      </c>
      <c r="H17" s="9">
        <v>4.5</v>
      </c>
      <c r="I17" s="9">
        <v>5.5</v>
      </c>
      <c r="J17" s="9">
        <v>5.5</v>
      </c>
      <c r="K17" s="9">
        <v>5.5</v>
      </c>
      <c r="L17" s="9">
        <v>3</v>
      </c>
      <c r="M17" s="9">
        <v>5</v>
      </c>
      <c r="N17" s="10">
        <f t="shared" si="0"/>
        <v>38.5</v>
      </c>
      <c r="O17" s="11"/>
      <c r="P17" s="11"/>
      <c r="Q17" s="11"/>
      <c r="R17" s="1"/>
      <c r="S17" s="1"/>
      <c r="T17" s="1"/>
      <c r="U17" s="1"/>
      <c r="V17" s="1"/>
      <c r="W17" s="1"/>
      <c r="X17" s="2"/>
    </row>
    <row r="18" spans="1:24" x14ac:dyDescent="0.2">
      <c r="A18">
        <v>5</v>
      </c>
      <c r="C18" s="1"/>
      <c r="D18" s="1"/>
      <c r="E18" s="1"/>
      <c r="F18" s="9">
        <v>3</v>
      </c>
      <c r="G18" s="9">
        <v>4</v>
      </c>
      <c r="H18" s="9">
        <v>5</v>
      </c>
      <c r="I18" s="9">
        <v>4.5</v>
      </c>
      <c r="J18" s="9">
        <v>4</v>
      </c>
      <c r="K18" s="9">
        <v>4</v>
      </c>
      <c r="L18" s="9">
        <v>5</v>
      </c>
      <c r="M18" s="9">
        <v>5</v>
      </c>
      <c r="N18" s="10">
        <f t="shared" si="0"/>
        <v>34.5</v>
      </c>
      <c r="O18" s="11"/>
      <c r="P18" s="11"/>
      <c r="Q18" s="11"/>
      <c r="R18" s="1"/>
      <c r="S18" s="1"/>
      <c r="T18" s="1"/>
      <c r="U18" s="1"/>
      <c r="V18" s="1"/>
      <c r="W18" s="1"/>
      <c r="X18" s="2"/>
    </row>
    <row r="19" spans="1:24" x14ac:dyDescent="0.2">
      <c r="A19">
        <v>6</v>
      </c>
      <c r="C19" s="1"/>
      <c r="D19" s="1"/>
      <c r="E19" s="1"/>
      <c r="F19" s="9">
        <v>5.5</v>
      </c>
      <c r="G19" s="9">
        <v>6</v>
      </c>
      <c r="H19" s="9">
        <v>6</v>
      </c>
      <c r="I19" s="9">
        <v>5.8</v>
      </c>
      <c r="J19" s="9">
        <v>6.5</v>
      </c>
      <c r="K19" s="9">
        <v>6.5</v>
      </c>
      <c r="L19" s="9">
        <v>7</v>
      </c>
      <c r="M19" s="9">
        <v>6</v>
      </c>
      <c r="N19" s="10">
        <f t="shared" si="0"/>
        <v>49.3</v>
      </c>
      <c r="O19" s="11"/>
      <c r="P19" s="11"/>
      <c r="Q19" s="11"/>
      <c r="R19" s="1"/>
      <c r="S19" s="1"/>
      <c r="T19" s="1"/>
      <c r="U19" s="1"/>
      <c r="V19" s="1"/>
      <c r="W19" s="1"/>
      <c r="X19" s="2"/>
    </row>
    <row r="20" spans="1:24" x14ac:dyDescent="0.2">
      <c r="A20" s="14" t="s">
        <v>37</v>
      </c>
      <c r="C20" t="s">
        <v>49</v>
      </c>
      <c r="D20" t="s">
        <v>50</v>
      </c>
      <c r="E20" t="s">
        <v>51</v>
      </c>
      <c r="F20" s="1"/>
      <c r="G20" s="1"/>
      <c r="H20" s="1"/>
      <c r="I20" s="1"/>
      <c r="J20" s="1"/>
      <c r="K20" s="1"/>
      <c r="L20" s="1" t="s">
        <v>38</v>
      </c>
      <c r="M20" s="1"/>
      <c r="N20" s="15">
        <f>SUM(N14:N17)</f>
        <v>190</v>
      </c>
      <c r="O20" s="15">
        <f>(N20/4)/8</f>
        <v>5.9375</v>
      </c>
      <c r="P20" s="9">
        <v>6.5</v>
      </c>
      <c r="Q20" s="15">
        <f>(O20*0.9)+(P20*0.1)</f>
        <v>5.9937500000000004</v>
      </c>
      <c r="R20" s="1"/>
      <c r="S20" s="9">
        <v>6.4</v>
      </c>
      <c r="T20" s="9">
        <v>5.5</v>
      </c>
      <c r="U20" s="9">
        <v>6</v>
      </c>
      <c r="V20" s="15">
        <f>(S20*0.65)+(T20*0.25)+(U20*0.1)</f>
        <v>6.1349999999999998</v>
      </c>
      <c r="W20" s="15">
        <f>(Q20+V20)/2</f>
        <v>6.0643750000000001</v>
      </c>
      <c r="X20" s="2"/>
    </row>
  </sheetData>
  <mergeCells count="3">
    <mergeCell ref="H1:M1"/>
    <mergeCell ref="F4:Q4"/>
    <mergeCell ref="S4:V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90C3C-21D4-4C3A-936A-FC56BE0332CE}">
  <sheetPr>
    <pageSetUpPr fitToPage="1"/>
  </sheetPr>
  <dimension ref="A1:J21"/>
  <sheetViews>
    <sheetView workbookViewId="0">
      <selection activeCell="E21" sqref="E21"/>
    </sheetView>
  </sheetViews>
  <sheetFormatPr defaultRowHeight="12.75" x14ac:dyDescent="0.2"/>
  <cols>
    <col min="1" max="1" width="5.5703125" style="17" customWidth="1"/>
    <col min="2" max="2" width="21.28515625" style="17" customWidth="1"/>
    <col min="3" max="3" width="13.140625" style="17" customWidth="1"/>
    <col min="4" max="4" width="14" style="17" customWidth="1"/>
    <col min="5" max="5" width="14.85546875" style="17" customWidth="1"/>
    <col min="6" max="8" width="5.7109375" style="17" customWidth="1"/>
    <col min="9" max="9" width="6.7109375" style="17" customWidth="1"/>
    <col min="10" max="10" width="3.140625" style="17" customWidth="1"/>
    <col min="11" max="16384" width="9.140625" style="17"/>
  </cols>
  <sheetData>
    <row r="1" spans="1:10" x14ac:dyDescent="0.2">
      <c r="A1" t="s">
        <v>39</v>
      </c>
      <c r="D1" s="17" t="s">
        <v>0</v>
      </c>
      <c r="E1" s="17" t="s">
        <v>1</v>
      </c>
      <c r="F1" s="17" t="s">
        <v>0</v>
      </c>
      <c r="I1" s="31" t="str">
        <f>E1</f>
        <v>Sarah</v>
      </c>
      <c r="J1" s="19"/>
    </row>
    <row r="2" spans="1:10" x14ac:dyDescent="0.2">
      <c r="A2" s="4" t="s">
        <v>40</v>
      </c>
      <c r="D2" s="17" t="s">
        <v>2</v>
      </c>
      <c r="E2" s="17" t="s">
        <v>5</v>
      </c>
      <c r="J2" s="19"/>
    </row>
    <row r="3" spans="1:10" x14ac:dyDescent="0.2">
      <c r="A3" s="27" t="s">
        <v>83</v>
      </c>
      <c r="C3" s="17" t="s">
        <v>6</v>
      </c>
      <c r="D3" s="17" t="s">
        <v>3</v>
      </c>
      <c r="E3" s="17" t="s">
        <v>7</v>
      </c>
      <c r="J3" s="19"/>
    </row>
    <row r="4" spans="1:10" x14ac:dyDescent="0.2">
      <c r="A4" s="27"/>
      <c r="D4" s="17" t="s">
        <v>4</v>
      </c>
      <c r="E4" s="17" t="s">
        <v>8</v>
      </c>
      <c r="J4" s="19"/>
    </row>
    <row r="5" spans="1:10" x14ac:dyDescent="0.2">
      <c r="F5" s="24"/>
      <c r="G5" s="24"/>
      <c r="H5" s="24"/>
      <c r="I5" s="24" t="s">
        <v>13</v>
      </c>
      <c r="J5" s="19"/>
    </row>
    <row r="6" spans="1:10" s="24" customFormat="1" x14ac:dyDescent="0.2">
      <c r="A6" s="24" t="s">
        <v>14</v>
      </c>
      <c r="B6" s="24" t="s">
        <v>15</v>
      </c>
      <c r="C6" s="24" t="s">
        <v>12</v>
      </c>
      <c r="D6" s="24" t="s">
        <v>16</v>
      </c>
      <c r="E6" s="24" t="s">
        <v>17</v>
      </c>
      <c r="F6" s="38" t="s">
        <v>52</v>
      </c>
      <c r="G6" s="38" t="s">
        <v>31</v>
      </c>
      <c r="H6" s="38" t="s">
        <v>12</v>
      </c>
      <c r="I6" s="24" t="s">
        <v>32</v>
      </c>
      <c r="J6" s="25"/>
    </row>
    <row r="7" spans="1:10" x14ac:dyDescent="0.2">
      <c r="J7" s="19"/>
    </row>
    <row r="8" spans="1:10" x14ac:dyDescent="0.2">
      <c r="A8" s="17">
        <v>11</v>
      </c>
      <c r="B8" s="32" t="s">
        <v>60</v>
      </c>
      <c r="C8" s="21"/>
      <c r="D8" s="21"/>
      <c r="E8" s="21"/>
      <c r="F8" s="21"/>
      <c r="G8" s="23"/>
      <c r="H8" s="23"/>
      <c r="I8" s="22"/>
      <c r="J8" s="19"/>
    </row>
    <row r="9" spans="1:10" x14ac:dyDescent="0.2">
      <c r="A9" s="17">
        <v>19</v>
      </c>
      <c r="B9" s="32" t="s">
        <v>59</v>
      </c>
      <c r="C9" s="32" t="s">
        <v>84</v>
      </c>
      <c r="D9" s="32" t="s">
        <v>85</v>
      </c>
      <c r="E9" s="32" t="s">
        <v>58</v>
      </c>
      <c r="F9" s="20">
        <v>7.2</v>
      </c>
      <c r="G9" s="20">
        <v>5</v>
      </c>
      <c r="H9" s="20">
        <v>6.5</v>
      </c>
      <c r="I9" s="18">
        <f>(F9*0.65)+(G9*0.25)+(H9*0.1)</f>
        <v>6.580000000000001</v>
      </c>
      <c r="J9" s="19"/>
    </row>
    <row r="11" spans="1:10" x14ac:dyDescent="0.2">
      <c r="A11" s="17">
        <v>3</v>
      </c>
      <c r="B11" s="32" t="s">
        <v>56</v>
      </c>
      <c r="C11" s="21"/>
      <c r="D11" s="21"/>
      <c r="E11" s="21"/>
      <c r="F11" s="21"/>
      <c r="G11" s="23"/>
      <c r="H11" s="23"/>
      <c r="I11" s="22"/>
      <c r="J11" s="19"/>
    </row>
    <row r="12" spans="1:10" x14ac:dyDescent="0.2">
      <c r="A12" s="17">
        <v>18</v>
      </c>
      <c r="B12" s="32" t="s">
        <v>57</v>
      </c>
      <c r="C12" s="32" t="s">
        <v>84</v>
      </c>
      <c r="D12" s="32" t="s">
        <v>85</v>
      </c>
      <c r="E12" s="32" t="s">
        <v>58</v>
      </c>
      <c r="F12" s="20">
        <v>6.9</v>
      </c>
      <c r="G12" s="20">
        <v>3.4</v>
      </c>
      <c r="H12" s="20">
        <v>6.2</v>
      </c>
      <c r="I12" s="18">
        <f>(F12*0.65)+(G12*0.25)+(H12*0.1)</f>
        <v>5.9550000000000001</v>
      </c>
      <c r="J12" s="19"/>
    </row>
    <row r="14" spans="1:10" x14ac:dyDescent="0.2">
      <c r="A14" s="17">
        <v>1</v>
      </c>
      <c r="B14" s="32" t="s">
        <v>48</v>
      </c>
      <c r="C14" s="21"/>
      <c r="D14" s="21"/>
      <c r="E14" s="21"/>
      <c r="F14" s="21"/>
      <c r="G14" s="23"/>
      <c r="H14" s="23"/>
      <c r="I14" s="22"/>
      <c r="J14" s="19"/>
    </row>
    <row r="15" spans="1:10" x14ac:dyDescent="0.2">
      <c r="A15" s="17">
        <v>2</v>
      </c>
      <c r="B15" s="32" t="s">
        <v>63</v>
      </c>
      <c r="C15" s="32" t="s">
        <v>93</v>
      </c>
      <c r="D15" s="32" t="s">
        <v>50</v>
      </c>
      <c r="E15" s="32" t="s">
        <v>51</v>
      </c>
      <c r="F15" s="20">
        <v>6.7</v>
      </c>
      <c r="G15" s="20">
        <v>5</v>
      </c>
      <c r="H15" s="20">
        <v>5</v>
      </c>
      <c r="I15" s="18">
        <f>(F15*0.65)+(G15*0.25)+(H15*0.1)</f>
        <v>6.1050000000000004</v>
      </c>
      <c r="J15" s="19"/>
    </row>
    <row r="17" spans="1:10" x14ac:dyDescent="0.2">
      <c r="A17" s="17">
        <v>1</v>
      </c>
      <c r="B17" s="32" t="s">
        <v>61</v>
      </c>
      <c r="C17" s="21"/>
      <c r="D17" s="21"/>
      <c r="E17" s="21"/>
      <c r="F17" s="21"/>
      <c r="G17" s="23"/>
      <c r="H17" s="23"/>
      <c r="I17" s="22"/>
      <c r="J17" s="19"/>
    </row>
    <row r="18" spans="1:10" x14ac:dyDescent="0.2">
      <c r="A18" s="17">
        <v>2</v>
      </c>
      <c r="B18" s="32" t="s">
        <v>62</v>
      </c>
      <c r="C18" s="32" t="s">
        <v>93</v>
      </c>
      <c r="D18" s="32" t="s">
        <v>50</v>
      </c>
      <c r="E18" s="32" t="s">
        <v>51</v>
      </c>
      <c r="F18" s="20">
        <v>6</v>
      </c>
      <c r="G18" s="20">
        <v>5.7</v>
      </c>
      <c r="H18" s="20">
        <v>7</v>
      </c>
      <c r="I18" s="18">
        <f>(F18*0.65)+(G18*0.25)+(H18*0.1)</f>
        <v>6.0250000000000004</v>
      </c>
      <c r="J18" s="19"/>
    </row>
    <row r="20" spans="1:10" x14ac:dyDescent="0.2">
      <c r="A20" s="17">
        <v>1</v>
      </c>
      <c r="B20" s="32" t="s">
        <v>94</v>
      </c>
      <c r="C20" s="21"/>
      <c r="D20" s="21"/>
      <c r="E20" s="21"/>
      <c r="F20" s="21"/>
      <c r="G20" s="23"/>
      <c r="H20" s="23"/>
      <c r="I20" s="22"/>
      <c r="J20" s="19"/>
    </row>
    <row r="21" spans="1:10" x14ac:dyDescent="0.2">
      <c r="A21" s="17">
        <v>2</v>
      </c>
      <c r="B21" s="32" t="s">
        <v>79</v>
      </c>
      <c r="C21" s="32" t="s">
        <v>93</v>
      </c>
      <c r="D21" s="32" t="s">
        <v>50</v>
      </c>
      <c r="E21" s="32" t="s">
        <v>51</v>
      </c>
      <c r="F21" s="20">
        <v>6</v>
      </c>
      <c r="G21" s="20">
        <v>6.7</v>
      </c>
      <c r="H21" s="20">
        <v>6.5</v>
      </c>
      <c r="I21" s="18">
        <f>(F21*0.65)+(G21*0.25)+(H21*0.1)</f>
        <v>6.2250000000000005</v>
      </c>
      <c r="J21" s="19"/>
    </row>
  </sheetData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48AB-4AD5-4A17-A670-F2508AA75CF3}">
  <sheetPr>
    <pageSetUpPr fitToPage="1"/>
  </sheetPr>
  <dimension ref="A1:J9"/>
  <sheetViews>
    <sheetView workbookViewId="0">
      <selection activeCell="A4" sqref="A4"/>
    </sheetView>
  </sheetViews>
  <sheetFormatPr defaultRowHeight="12.75" x14ac:dyDescent="0.2"/>
  <cols>
    <col min="1" max="1" width="5.5703125" style="17" customWidth="1"/>
    <col min="2" max="2" width="21.28515625" style="17" customWidth="1"/>
    <col min="3" max="3" width="13.140625" style="17" customWidth="1"/>
    <col min="4" max="4" width="14" style="17" customWidth="1"/>
    <col min="5" max="5" width="14.85546875" style="17" customWidth="1"/>
    <col min="6" max="8" width="5.7109375" style="17" customWidth="1"/>
    <col min="9" max="9" width="6.7109375" style="17" customWidth="1"/>
    <col min="10" max="10" width="3.140625" style="17" customWidth="1"/>
    <col min="11" max="16384" width="9.140625" style="17"/>
  </cols>
  <sheetData>
    <row r="1" spans="1:10" x14ac:dyDescent="0.2">
      <c r="A1" t="s">
        <v>39</v>
      </c>
      <c r="D1" s="17" t="s">
        <v>0</v>
      </c>
      <c r="E1" s="17" t="s">
        <v>1</v>
      </c>
      <c r="F1" s="17" t="s">
        <v>0</v>
      </c>
      <c r="I1" s="31" t="str">
        <f>E1</f>
        <v>Sarah</v>
      </c>
      <c r="J1" s="19"/>
    </row>
    <row r="2" spans="1:10" x14ac:dyDescent="0.2">
      <c r="A2" s="4" t="s">
        <v>40</v>
      </c>
      <c r="D2" s="17" t="s">
        <v>2</v>
      </c>
      <c r="E2" s="17" t="s">
        <v>5</v>
      </c>
      <c r="J2" s="19"/>
    </row>
    <row r="3" spans="1:10" x14ac:dyDescent="0.2">
      <c r="A3" s="32" t="s">
        <v>121</v>
      </c>
      <c r="C3" s="17" t="s">
        <v>6</v>
      </c>
      <c r="D3" s="17" t="s">
        <v>3</v>
      </c>
      <c r="E3" s="17" t="s">
        <v>7</v>
      </c>
      <c r="J3" s="19"/>
    </row>
    <row r="4" spans="1:10" x14ac:dyDescent="0.2">
      <c r="A4" s="27"/>
      <c r="D4" s="17" t="s">
        <v>4</v>
      </c>
      <c r="E4" s="17" t="s">
        <v>8</v>
      </c>
      <c r="J4" s="19"/>
    </row>
    <row r="5" spans="1:10" x14ac:dyDescent="0.2">
      <c r="F5" s="24"/>
      <c r="G5" s="24"/>
      <c r="H5" s="24"/>
      <c r="I5" s="24" t="s">
        <v>13</v>
      </c>
      <c r="J5" s="19"/>
    </row>
    <row r="6" spans="1:10" s="24" customFormat="1" x14ac:dyDescent="0.2">
      <c r="A6" s="24" t="s">
        <v>14</v>
      </c>
      <c r="B6" s="24" t="s">
        <v>15</v>
      </c>
      <c r="C6" s="24" t="s">
        <v>12</v>
      </c>
      <c r="D6" s="24" t="s">
        <v>16</v>
      </c>
      <c r="E6" s="24" t="s">
        <v>17</v>
      </c>
      <c r="F6" s="38" t="s">
        <v>52</v>
      </c>
      <c r="G6" s="38" t="s">
        <v>31</v>
      </c>
      <c r="H6" s="38" t="s">
        <v>12</v>
      </c>
      <c r="I6" s="24" t="s">
        <v>32</v>
      </c>
      <c r="J6" s="25"/>
    </row>
    <row r="7" spans="1:10" x14ac:dyDescent="0.2">
      <c r="J7" s="19"/>
    </row>
    <row r="8" spans="1:10" x14ac:dyDescent="0.2">
      <c r="A8" s="17">
        <v>5</v>
      </c>
      <c r="B8" s="32" t="s">
        <v>45</v>
      </c>
      <c r="C8" s="21"/>
      <c r="D8" s="21"/>
      <c r="E8" s="21"/>
      <c r="F8" s="21"/>
      <c r="G8" s="23"/>
      <c r="H8" s="23"/>
      <c r="I8" s="22"/>
      <c r="J8" s="19"/>
    </row>
    <row r="9" spans="1:10" x14ac:dyDescent="0.2">
      <c r="A9" s="17">
        <v>7</v>
      </c>
      <c r="B9" s="32" t="s">
        <v>86</v>
      </c>
      <c r="C9" s="32" t="s">
        <v>49</v>
      </c>
      <c r="D9" s="32" t="s">
        <v>50</v>
      </c>
      <c r="E9" s="32" t="s">
        <v>51</v>
      </c>
      <c r="F9" s="20">
        <f>10-(50/14)</f>
        <v>6.4285714285714288</v>
      </c>
      <c r="G9" s="20">
        <f>1.5+1.5+1+1+0.6</f>
        <v>5.6</v>
      </c>
      <c r="H9" s="20">
        <v>6.2</v>
      </c>
      <c r="I9" s="18">
        <f>(F9*0.65)+(G9*0.25)+(H9*0.1)</f>
        <v>6.1985714285714293</v>
      </c>
      <c r="J9" s="19"/>
    </row>
  </sheetData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11E33-8876-4F90-B546-8F0DDE29B938}">
  <sheetPr>
    <pageSetUpPr fitToPage="1"/>
  </sheetPr>
  <dimension ref="A1:G18"/>
  <sheetViews>
    <sheetView workbookViewId="0">
      <selection activeCell="A4" sqref="A4"/>
    </sheetView>
  </sheetViews>
  <sheetFormatPr defaultRowHeight="12.75" x14ac:dyDescent="0.2"/>
  <cols>
    <col min="1" max="1" width="5.5703125" style="17" customWidth="1"/>
    <col min="2" max="2" width="21.28515625" style="17" customWidth="1"/>
    <col min="3" max="3" width="14.85546875" style="17" customWidth="1"/>
    <col min="4" max="5" width="5.7109375" style="17" customWidth="1"/>
    <col min="6" max="6" width="6.7109375" style="17" customWidth="1"/>
    <col min="7" max="7" width="3.140625" style="17" customWidth="1"/>
    <col min="8" max="16384" width="9.140625" style="17"/>
  </cols>
  <sheetData>
    <row r="1" spans="1:7" x14ac:dyDescent="0.2">
      <c r="A1" t="s">
        <v>39</v>
      </c>
      <c r="D1" s="17" t="s">
        <v>0</v>
      </c>
      <c r="F1" s="37"/>
      <c r="G1" s="19"/>
    </row>
    <row r="2" spans="1:7" x14ac:dyDescent="0.2">
      <c r="A2" s="4" t="s">
        <v>40</v>
      </c>
      <c r="G2" s="19"/>
    </row>
    <row r="3" spans="1:7" x14ac:dyDescent="0.2">
      <c r="A3" s="32" t="s">
        <v>120</v>
      </c>
      <c r="C3" s="17" t="s">
        <v>6</v>
      </c>
      <c r="D3" s="57" t="s">
        <v>10</v>
      </c>
      <c r="E3" s="57"/>
      <c r="F3" s="57"/>
      <c r="G3" s="19"/>
    </row>
    <row r="4" spans="1:7" x14ac:dyDescent="0.2">
      <c r="F4" s="24" t="s">
        <v>13</v>
      </c>
      <c r="G4" s="19"/>
    </row>
    <row r="5" spans="1:7" s="24" customFormat="1" x14ac:dyDescent="0.2">
      <c r="A5" s="24" t="s">
        <v>14</v>
      </c>
      <c r="B5" s="24" t="s">
        <v>15</v>
      </c>
      <c r="C5" s="24" t="s">
        <v>17</v>
      </c>
      <c r="D5" s="24" t="s">
        <v>52</v>
      </c>
      <c r="E5" s="24" t="s">
        <v>31</v>
      </c>
      <c r="F5" s="24" t="s">
        <v>32</v>
      </c>
      <c r="G5" s="25"/>
    </row>
    <row r="6" spans="1:7" x14ac:dyDescent="0.2">
      <c r="G6" s="25"/>
    </row>
    <row r="7" spans="1:7" x14ac:dyDescent="0.2">
      <c r="A7" s="17">
        <v>1</v>
      </c>
      <c r="C7" s="21"/>
      <c r="D7" s="23"/>
      <c r="E7" s="23"/>
      <c r="F7" s="22"/>
      <c r="G7" s="19"/>
    </row>
    <row r="8" spans="1:7" x14ac:dyDescent="0.2">
      <c r="A8" s="17">
        <v>2</v>
      </c>
      <c r="C8" s="21"/>
      <c r="D8" s="21"/>
      <c r="E8" s="21"/>
      <c r="F8" s="21"/>
      <c r="G8" s="19"/>
    </row>
    <row r="9" spans="1:7" x14ac:dyDescent="0.2">
      <c r="A9" s="17">
        <v>3</v>
      </c>
      <c r="C9" s="21"/>
      <c r="D9" s="21"/>
      <c r="E9" s="21"/>
      <c r="F9" s="21"/>
      <c r="G9" s="19"/>
    </row>
    <row r="10" spans="1:7" x14ac:dyDescent="0.2">
      <c r="A10" s="17">
        <v>4</v>
      </c>
      <c r="C10" s="21"/>
      <c r="D10" s="21"/>
      <c r="E10" s="21"/>
      <c r="F10" s="21"/>
      <c r="G10" s="19"/>
    </row>
    <row r="11" spans="1:7" x14ac:dyDescent="0.2">
      <c r="A11" s="17">
        <v>5</v>
      </c>
      <c r="C11" s="21"/>
      <c r="D11" s="21"/>
      <c r="E11" s="21"/>
      <c r="F11" s="21"/>
      <c r="G11" s="25"/>
    </row>
    <row r="12" spans="1:7" x14ac:dyDescent="0.2">
      <c r="A12" s="17">
        <v>6</v>
      </c>
      <c r="C12" s="21"/>
      <c r="D12" s="21"/>
      <c r="E12" s="21"/>
      <c r="F12" s="21"/>
      <c r="G12" s="19"/>
    </row>
    <row r="13" spans="1:7" x14ac:dyDescent="0.2">
      <c r="A13" s="40" t="s">
        <v>37</v>
      </c>
      <c r="C13" s="32" t="s">
        <v>51</v>
      </c>
      <c r="D13" s="20">
        <f>10-(58/18)</f>
        <v>6.7777777777777777</v>
      </c>
      <c r="E13" s="20">
        <f>1.5+1.3+1.2+1.2+0.7</f>
        <v>5.9</v>
      </c>
      <c r="F13" s="18">
        <f>(D13*0.75)+(E13*0.25)</f>
        <v>6.5583333333333336</v>
      </c>
      <c r="G13" s="19"/>
    </row>
    <row r="18" spans="2:2" x14ac:dyDescent="0.2">
      <c r="B18" s="41"/>
    </row>
  </sheetData>
  <mergeCells count="1">
    <mergeCell ref="D3:F3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A17B1-959B-4E6A-BBE1-4C45659E097D}">
  <sheetPr>
    <pageSetUpPr fitToPage="1"/>
  </sheetPr>
  <dimension ref="A1:CI9"/>
  <sheetViews>
    <sheetView workbookViewId="0">
      <selection activeCell="G11" sqref="G11"/>
    </sheetView>
  </sheetViews>
  <sheetFormatPr defaultRowHeight="12.75" x14ac:dyDescent="0.2"/>
  <cols>
    <col min="1" max="1" width="5.5703125" style="17" customWidth="1"/>
    <col min="2" max="2" width="21.28515625" style="17" customWidth="1"/>
    <col min="3" max="3" width="13.140625" style="17" customWidth="1"/>
    <col min="4" max="4" width="14" style="17" customWidth="1"/>
    <col min="5" max="5" width="14.85546875" style="17" customWidth="1"/>
    <col min="6" max="17" width="5.7109375" style="17" customWidth="1"/>
    <col min="18" max="18" width="3.140625" style="17" customWidth="1"/>
    <col min="19" max="22" width="5.7109375" style="17" customWidth="1"/>
    <col min="23" max="23" width="6.7109375" style="17" customWidth="1"/>
    <col min="24" max="24" width="3.140625" style="17" customWidth="1"/>
    <col min="25" max="36" width="5.7109375" style="17" customWidth="1"/>
    <col min="37" max="37" width="3.140625" style="17" customWidth="1"/>
    <col min="38" max="41" width="5.7109375" style="17" customWidth="1"/>
    <col min="42" max="42" width="6.7109375" style="17" customWidth="1"/>
    <col min="43" max="43" width="3.140625" style="17" customWidth="1"/>
    <col min="44" max="55" width="5.7109375" style="17" customWidth="1"/>
    <col min="56" max="56" width="3.140625" style="17" customWidth="1"/>
    <col min="57" max="60" width="5.7109375" style="17" customWidth="1"/>
    <col min="61" max="61" width="6.7109375" style="17" customWidth="1"/>
    <col min="62" max="62" width="3.140625" style="17" customWidth="1"/>
    <col min="63" max="74" width="5.7109375" style="17" customWidth="1"/>
    <col min="75" max="75" width="3.140625" style="17" customWidth="1"/>
    <col min="76" max="79" width="5.7109375" style="17" customWidth="1"/>
    <col min="80" max="80" width="6.7109375" style="17" customWidth="1"/>
    <col min="81" max="81" width="3.140625" style="17" customWidth="1"/>
    <col min="82" max="86" width="6.7109375" style="17" customWidth="1"/>
    <col min="87" max="87" width="11.5703125" style="17" customWidth="1"/>
    <col min="88" max="16384" width="9.140625" style="17"/>
  </cols>
  <sheetData>
    <row r="1" spans="1:87" x14ac:dyDescent="0.2">
      <c r="A1" t="s">
        <v>39</v>
      </c>
      <c r="D1" s="17" t="s">
        <v>0</v>
      </c>
      <c r="E1" s="17" t="s">
        <v>1</v>
      </c>
      <c r="F1" s="31" t="s">
        <v>0</v>
      </c>
      <c r="G1" s="31"/>
      <c r="H1" s="55" t="str">
        <f>E1</f>
        <v>Sarah</v>
      </c>
      <c r="I1" s="55"/>
      <c r="J1" s="55"/>
      <c r="K1" s="55"/>
      <c r="L1" s="55"/>
      <c r="M1" s="55"/>
      <c r="N1" s="31"/>
      <c r="O1" s="31"/>
      <c r="P1" s="31"/>
      <c r="R1" s="21"/>
      <c r="X1" s="19"/>
      <c r="Y1" s="17" t="s">
        <v>2</v>
      </c>
      <c r="AA1" s="55" t="str">
        <f>E2</f>
        <v>John</v>
      </c>
      <c r="AB1" s="55"/>
      <c r="AC1" s="55"/>
      <c r="AD1" s="55"/>
      <c r="AE1" s="55"/>
      <c r="AF1" s="55"/>
      <c r="AG1" s="55"/>
      <c r="AH1" s="55"/>
      <c r="AI1" s="31"/>
      <c r="AK1" s="21"/>
      <c r="AQ1" s="19"/>
      <c r="AR1" s="17" t="s">
        <v>3</v>
      </c>
      <c r="AT1" s="55" t="str">
        <f>E3</f>
        <v>Mark</v>
      </c>
      <c r="AU1" s="55"/>
      <c r="AV1" s="55"/>
      <c r="AW1" s="55"/>
      <c r="AX1" s="55"/>
      <c r="AY1" s="55"/>
      <c r="AZ1" s="55"/>
      <c r="BA1" s="55"/>
      <c r="BB1" s="31"/>
      <c r="BD1" s="21"/>
      <c r="BJ1" s="19"/>
      <c r="BK1" s="17" t="s">
        <v>4</v>
      </c>
      <c r="BM1" s="55" t="str">
        <f>E4</f>
        <v>Roy</v>
      </c>
      <c r="BN1" s="55"/>
      <c r="BO1" s="55"/>
      <c r="BP1" s="55"/>
      <c r="BQ1" s="55"/>
      <c r="BR1" s="55"/>
      <c r="BS1" s="55"/>
      <c r="BT1" s="55"/>
      <c r="BU1" s="31"/>
      <c r="BW1" s="21"/>
      <c r="BX1" s="39"/>
      <c r="BY1" s="39"/>
      <c r="BZ1" s="39"/>
      <c r="CA1" s="39"/>
      <c r="CB1" s="39"/>
      <c r="CC1" s="19"/>
      <c r="CI1" s="30">
        <f ca="1">NOW()</f>
        <v>43091.494445138887</v>
      </c>
    </row>
    <row r="2" spans="1:87" x14ac:dyDescent="0.2">
      <c r="A2" s="4" t="s">
        <v>40</v>
      </c>
      <c r="B2" s="29"/>
      <c r="D2" s="17" t="s">
        <v>2</v>
      </c>
      <c r="E2" s="17" t="s">
        <v>5</v>
      </c>
      <c r="R2" s="21"/>
      <c r="X2" s="19"/>
      <c r="AK2" s="21"/>
      <c r="AQ2" s="19"/>
      <c r="BD2" s="21"/>
      <c r="BJ2" s="19"/>
      <c r="BW2" s="21"/>
      <c r="BX2" s="39"/>
      <c r="BY2" s="39"/>
      <c r="BZ2" s="39"/>
      <c r="CA2" s="39"/>
      <c r="CB2" s="39"/>
      <c r="CC2" s="19"/>
      <c r="CI2" s="28">
        <f ca="1">NOW()</f>
        <v>43091.494445138887</v>
      </c>
    </row>
    <row r="3" spans="1:87" x14ac:dyDescent="0.2">
      <c r="A3" s="32" t="s">
        <v>119</v>
      </c>
      <c r="C3" s="17" t="s">
        <v>6</v>
      </c>
      <c r="D3" s="17" t="s">
        <v>3</v>
      </c>
      <c r="E3" s="17" t="s">
        <v>7</v>
      </c>
      <c r="R3" s="21"/>
      <c r="X3" s="19"/>
      <c r="AK3" s="21"/>
      <c r="AQ3" s="19"/>
      <c r="BD3" s="21"/>
      <c r="BJ3" s="19"/>
      <c r="BW3" s="21"/>
      <c r="BX3" s="39"/>
      <c r="BY3" s="39"/>
      <c r="BZ3" s="39"/>
      <c r="CA3" s="39"/>
      <c r="CB3" s="39"/>
      <c r="CC3" s="19"/>
    </row>
    <row r="4" spans="1:87" x14ac:dyDescent="0.2">
      <c r="D4" s="17" t="s">
        <v>4</v>
      </c>
      <c r="E4" s="17" t="s">
        <v>8</v>
      </c>
      <c r="R4" s="21"/>
      <c r="X4" s="19"/>
      <c r="AK4" s="21"/>
      <c r="AQ4" s="19"/>
      <c r="BD4" s="21"/>
      <c r="BJ4" s="19"/>
      <c r="BW4" s="21"/>
      <c r="BX4" s="39"/>
      <c r="BY4" s="39"/>
      <c r="BZ4" s="39"/>
      <c r="CA4" s="39"/>
      <c r="CB4" s="39"/>
      <c r="CC4" s="19"/>
    </row>
    <row r="5" spans="1:87" x14ac:dyDescent="0.2">
      <c r="F5" s="56" t="s">
        <v>9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6"/>
      <c r="S5" s="56" t="s">
        <v>10</v>
      </c>
      <c r="T5" s="56"/>
      <c r="U5" s="56"/>
      <c r="V5" s="56"/>
      <c r="W5" s="24" t="s">
        <v>77</v>
      </c>
      <c r="X5" s="19"/>
      <c r="Y5" s="56" t="s">
        <v>9</v>
      </c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36"/>
      <c r="AL5" s="56" t="s">
        <v>10</v>
      </c>
      <c r="AM5" s="56"/>
      <c r="AN5" s="56"/>
      <c r="AO5" s="56"/>
      <c r="AP5" s="24" t="s">
        <v>77</v>
      </c>
      <c r="AQ5" s="19"/>
      <c r="AR5" s="56" t="s">
        <v>9</v>
      </c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36"/>
      <c r="BE5" s="56" t="s">
        <v>10</v>
      </c>
      <c r="BF5" s="56"/>
      <c r="BG5" s="56"/>
      <c r="BH5" s="56"/>
      <c r="BI5" s="24" t="s">
        <v>77</v>
      </c>
      <c r="BJ5" s="19"/>
      <c r="BK5" s="56" t="s">
        <v>9</v>
      </c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36"/>
      <c r="BX5" s="56" t="s">
        <v>10</v>
      </c>
      <c r="BY5" s="56"/>
      <c r="BZ5" s="56"/>
      <c r="CA5" s="56"/>
      <c r="CB5" s="24" t="s">
        <v>77</v>
      </c>
      <c r="CC5" s="19"/>
      <c r="CD5" s="56" t="s">
        <v>54</v>
      </c>
      <c r="CE5" s="56"/>
      <c r="CF5" s="56"/>
      <c r="CG5" s="56"/>
      <c r="CH5" s="24" t="s">
        <v>53</v>
      </c>
    </row>
    <row r="6" spans="1:87" s="24" customFormat="1" x14ac:dyDescent="0.2">
      <c r="A6" s="24" t="s">
        <v>14</v>
      </c>
      <c r="B6" s="24" t="s">
        <v>15</v>
      </c>
      <c r="C6" s="24" t="s">
        <v>12</v>
      </c>
      <c r="D6" s="24" t="s">
        <v>16</v>
      </c>
      <c r="E6" s="24" t="s">
        <v>17</v>
      </c>
      <c r="F6" s="24" t="s">
        <v>18</v>
      </c>
      <c r="G6" s="24" t="s">
        <v>19</v>
      </c>
      <c r="H6" s="24" t="s">
        <v>20</v>
      </c>
      <c r="I6" s="24" t="s">
        <v>89</v>
      </c>
      <c r="J6" s="24" t="s">
        <v>90</v>
      </c>
      <c r="K6" s="24" t="s">
        <v>91</v>
      </c>
      <c r="L6" s="24" t="s">
        <v>24</v>
      </c>
      <c r="M6" s="24" t="s">
        <v>92</v>
      </c>
      <c r="N6" s="24" t="s">
        <v>71</v>
      </c>
      <c r="O6" s="24" t="s">
        <v>70</v>
      </c>
      <c r="P6" s="24" t="s">
        <v>12</v>
      </c>
      <c r="Q6" s="24" t="s">
        <v>29</v>
      </c>
      <c r="R6" s="36"/>
      <c r="S6" s="24" t="s">
        <v>30</v>
      </c>
      <c r="T6" s="24" t="s">
        <v>31</v>
      </c>
      <c r="U6" s="24" t="s">
        <v>12</v>
      </c>
      <c r="V6" s="24" t="s">
        <v>29</v>
      </c>
      <c r="W6" s="24" t="s">
        <v>32</v>
      </c>
      <c r="X6" s="25"/>
      <c r="Y6" s="24" t="s">
        <v>18</v>
      </c>
      <c r="Z6" s="24" t="s">
        <v>19</v>
      </c>
      <c r="AA6" s="24" t="s">
        <v>20</v>
      </c>
      <c r="AB6" s="24" t="s">
        <v>89</v>
      </c>
      <c r="AC6" s="24" t="s">
        <v>90</v>
      </c>
      <c r="AD6" s="24" t="s">
        <v>91</v>
      </c>
      <c r="AE6" s="24" t="s">
        <v>24</v>
      </c>
      <c r="AF6" s="24" t="s">
        <v>92</v>
      </c>
      <c r="AG6" s="24" t="s">
        <v>71</v>
      </c>
      <c r="AH6" s="24" t="s">
        <v>70</v>
      </c>
      <c r="AI6" s="24" t="s">
        <v>12</v>
      </c>
      <c r="AJ6" s="24" t="s">
        <v>29</v>
      </c>
      <c r="AK6" s="36"/>
      <c r="AL6" s="24" t="s">
        <v>30</v>
      </c>
      <c r="AM6" s="24" t="s">
        <v>31</v>
      </c>
      <c r="AN6" s="24" t="s">
        <v>12</v>
      </c>
      <c r="AO6" s="24" t="s">
        <v>29</v>
      </c>
      <c r="AP6" s="24" t="s">
        <v>32</v>
      </c>
      <c r="AQ6" s="25"/>
      <c r="AR6" s="24" t="s">
        <v>18</v>
      </c>
      <c r="AS6" s="24" t="s">
        <v>19</v>
      </c>
      <c r="AT6" s="24" t="s">
        <v>20</v>
      </c>
      <c r="AU6" s="24" t="s">
        <v>89</v>
      </c>
      <c r="AV6" s="24" t="s">
        <v>90</v>
      </c>
      <c r="AW6" s="24" t="s">
        <v>91</v>
      </c>
      <c r="AX6" s="24" t="s">
        <v>24</v>
      </c>
      <c r="AY6" s="24" t="s">
        <v>92</v>
      </c>
      <c r="AZ6" s="24" t="s">
        <v>71</v>
      </c>
      <c r="BA6" s="24" t="s">
        <v>70</v>
      </c>
      <c r="BB6" s="24" t="s">
        <v>12</v>
      </c>
      <c r="BC6" s="24" t="s">
        <v>29</v>
      </c>
      <c r="BD6" s="36"/>
      <c r="BE6" s="24" t="s">
        <v>30</v>
      </c>
      <c r="BF6" s="24" t="s">
        <v>31</v>
      </c>
      <c r="BG6" s="24" t="s">
        <v>12</v>
      </c>
      <c r="BH6" s="24" t="s">
        <v>29</v>
      </c>
      <c r="BI6" s="24" t="s">
        <v>32</v>
      </c>
      <c r="BJ6" s="25"/>
      <c r="BK6" s="24" t="s">
        <v>18</v>
      </c>
      <c r="BL6" s="24" t="s">
        <v>19</v>
      </c>
      <c r="BM6" s="24" t="s">
        <v>20</v>
      </c>
      <c r="BN6" s="24" t="s">
        <v>89</v>
      </c>
      <c r="BO6" s="24" t="s">
        <v>90</v>
      </c>
      <c r="BP6" s="24" t="s">
        <v>91</v>
      </c>
      <c r="BQ6" s="24" t="s">
        <v>24</v>
      </c>
      <c r="BR6" s="24" t="s">
        <v>92</v>
      </c>
      <c r="BS6" s="24" t="s">
        <v>71</v>
      </c>
      <c r="BT6" s="24" t="s">
        <v>70</v>
      </c>
      <c r="BU6" s="24" t="s">
        <v>12</v>
      </c>
      <c r="BV6" s="24" t="s">
        <v>29</v>
      </c>
      <c r="BW6" s="36"/>
      <c r="BX6" s="24" t="s">
        <v>30</v>
      </c>
      <c r="BY6" s="24" t="s">
        <v>31</v>
      </c>
      <c r="BZ6" s="24" t="s">
        <v>12</v>
      </c>
      <c r="CA6" s="24" t="s">
        <v>29</v>
      </c>
      <c r="CB6" s="24" t="s">
        <v>32</v>
      </c>
      <c r="CC6" s="25"/>
      <c r="CD6" s="24" t="s">
        <v>33</v>
      </c>
      <c r="CE6" s="24" t="s">
        <v>34</v>
      </c>
      <c r="CF6" s="24" t="s">
        <v>35</v>
      </c>
      <c r="CG6" s="24" t="s">
        <v>36</v>
      </c>
      <c r="CH6" s="24" t="s">
        <v>29</v>
      </c>
      <c r="CI6" s="24" t="s">
        <v>69</v>
      </c>
    </row>
    <row r="7" spans="1:87" x14ac:dyDescent="0.2">
      <c r="R7" s="21"/>
      <c r="X7" s="19"/>
      <c r="AK7" s="21"/>
      <c r="AQ7" s="19"/>
      <c r="BD7" s="21"/>
      <c r="BJ7" s="19"/>
      <c r="BW7" s="21"/>
      <c r="CC7" s="19"/>
    </row>
    <row r="8" spans="1:87" x14ac:dyDescent="0.2">
      <c r="A8" s="17">
        <v>5</v>
      </c>
      <c r="B8" s="32" t="s">
        <v>45</v>
      </c>
      <c r="C8" s="32" t="s">
        <v>49</v>
      </c>
      <c r="D8" s="32" t="s">
        <v>50</v>
      </c>
      <c r="E8" s="32" t="s">
        <v>51</v>
      </c>
      <c r="F8" s="20">
        <v>4</v>
      </c>
      <c r="G8" s="20">
        <v>5</v>
      </c>
      <c r="H8" s="20">
        <v>0</v>
      </c>
      <c r="I8" s="20">
        <v>3</v>
      </c>
      <c r="J8" s="20">
        <v>3.5</v>
      </c>
      <c r="K8" s="20">
        <v>4</v>
      </c>
      <c r="L8" s="20">
        <v>4.5</v>
      </c>
      <c r="M8" s="42">
        <v>4.5</v>
      </c>
      <c r="N8" s="33">
        <f>SUM(F8:M8)</f>
        <v>28.5</v>
      </c>
      <c r="O8" s="35">
        <f>N8/8</f>
        <v>3.5625</v>
      </c>
      <c r="P8" s="20">
        <v>6</v>
      </c>
      <c r="Q8" s="34">
        <f>(O8*0.9)+(P8*0.1)</f>
        <v>3.8062500000000004</v>
      </c>
      <c r="R8" s="21"/>
      <c r="S8" s="20">
        <v>6.8</v>
      </c>
      <c r="T8" s="20">
        <v>4.5</v>
      </c>
      <c r="U8" s="20">
        <v>5.5</v>
      </c>
      <c r="V8" s="18">
        <f>(S8*0.65)+(T8*0.25)+(U8*0.1)</f>
        <v>6.0949999999999998</v>
      </c>
      <c r="W8" s="18">
        <f>(Q8+V8)/2</f>
        <v>4.9506250000000005</v>
      </c>
      <c r="X8" s="19"/>
      <c r="Y8" s="20"/>
      <c r="Z8" s="20"/>
      <c r="AA8" s="20"/>
      <c r="AB8" s="20"/>
      <c r="AC8" s="20"/>
      <c r="AD8" s="20"/>
      <c r="AE8" s="20"/>
      <c r="AF8" s="20"/>
      <c r="AG8" s="33">
        <f>SUM(Y8:AF8)</f>
        <v>0</v>
      </c>
      <c r="AH8" s="35">
        <f>AG8/8</f>
        <v>0</v>
      </c>
      <c r="AI8" s="20"/>
      <c r="AJ8" s="34">
        <f>(AH8*0.9)+(AI8*0.1)</f>
        <v>0</v>
      </c>
      <c r="AK8" s="21"/>
      <c r="AL8" s="20"/>
      <c r="AM8" s="20"/>
      <c r="AN8" s="20"/>
      <c r="AO8" s="18">
        <f>(AL8*0.65)+(AM8*0.25)+(AN8*0.1)</f>
        <v>0</v>
      </c>
      <c r="AP8" s="18">
        <f>(AJ8+AO8)/2</f>
        <v>0</v>
      </c>
      <c r="AQ8" s="19"/>
      <c r="AR8" s="20"/>
      <c r="AS8" s="20"/>
      <c r="AT8" s="20"/>
      <c r="AU8" s="20"/>
      <c r="AV8" s="20"/>
      <c r="AW8" s="20"/>
      <c r="AX8" s="20"/>
      <c r="AY8" s="20"/>
      <c r="AZ8" s="33">
        <f>SUM(AR8:AY8)</f>
        <v>0</v>
      </c>
      <c r="BA8" s="35">
        <f>AZ8/8</f>
        <v>0</v>
      </c>
      <c r="BB8" s="20"/>
      <c r="BC8" s="34">
        <f>(BA8*0.9)+(BB8*0.1)</f>
        <v>0</v>
      </c>
      <c r="BD8" s="21"/>
      <c r="BE8" s="20"/>
      <c r="BF8" s="20"/>
      <c r="BG8" s="20"/>
      <c r="BH8" s="18">
        <f>(BE8*0.65)+(BF8*0.25)+(BG8*0.1)</f>
        <v>0</v>
      </c>
      <c r="BI8" s="18">
        <f>(BC8+BH8)/2</f>
        <v>0</v>
      </c>
      <c r="BJ8" s="19"/>
      <c r="BK8" s="20"/>
      <c r="BL8" s="20"/>
      <c r="BM8" s="20"/>
      <c r="BN8" s="20"/>
      <c r="BO8" s="20"/>
      <c r="BP8" s="20"/>
      <c r="BQ8" s="20"/>
      <c r="BR8" s="20"/>
      <c r="BS8" s="33">
        <f>SUM(BK8:BR8)</f>
        <v>0</v>
      </c>
      <c r="BT8" s="35">
        <f>BS8/8</f>
        <v>0</v>
      </c>
      <c r="BU8" s="20"/>
      <c r="BV8" s="34">
        <f>(BT8*0.9)+(BU8*0.1)</f>
        <v>0</v>
      </c>
      <c r="BW8" s="21"/>
      <c r="BX8" s="20"/>
      <c r="BY8" s="20"/>
      <c r="BZ8" s="20"/>
      <c r="CA8" s="18">
        <f>(BX8*0.65)+(BY8*0.25)+(BZ8*0.1)</f>
        <v>0</v>
      </c>
      <c r="CB8" s="18">
        <f>(BV8+CA8)/2</f>
        <v>0</v>
      </c>
      <c r="CC8" s="19"/>
      <c r="CD8" s="18">
        <f>W8</f>
        <v>4.9506250000000005</v>
      </c>
      <c r="CE8" s="18">
        <f>AP8</f>
        <v>0</v>
      </c>
      <c r="CF8" s="18">
        <f>BI8</f>
        <v>0</v>
      </c>
      <c r="CG8" s="18">
        <f>CB8</f>
        <v>0</v>
      </c>
      <c r="CH8" s="18">
        <f>AVERAGE(CD8:CG8)</f>
        <v>1.2376562500000001</v>
      </c>
      <c r="CI8" s="17">
        <f>RANK(CH8,CH$8:CH$8)</f>
        <v>1</v>
      </c>
    </row>
    <row r="9" spans="1:87" x14ac:dyDescent="0.2"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S9" s="33"/>
      <c r="T9" s="33"/>
      <c r="U9" s="33"/>
      <c r="V9" s="33"/>
      <c r="W9" s="18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L9" s="33"/>
      <c r="AM9" s="33"/>
      <c r="AN9" s="33"/>
      <c r="AO9" s="33"/>
      <c r="AP9" s="18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4"/>
      <c r="BE9" s="33"/>
      <c r="BF9" s="33"/>
      <c r="BG9" s="33"/>
      <c r="BH9" s="33"/>
      <c r="BI9" s="18"/>
      <c r="CD9" s="18"/>
      <c r="CE9" s="18"/>
      <c r="CF9" s="18"/>
      <c r="CG9" s="18"/>
      <c r="CH9" s="18"/>
    </row>
  </sheetData>
  <mergeCells count="13">
    <mergeCell ref="BK5:BV5"/>
    <mergeCell ref="BX5:CA5"/>
    <mergeCell ref="CD5:CG5"/>
    <mergeCell ref="H1:M1"/>
    <mergeCell ref="AA1:AH1"/>
    <mergeCell ref="AT1:BA1"/>
    <mergeCell ref="BM1:BT1"/>
    <mergeCell ref="F5:Q5"/>
    <mergeCell ref="S5:V5"/>
    <mergeCell ref="Y5:AJ5"/>
    <mergeCell ref="AL5:AO5"/>
    <mergeCell ref="AR5:BC5"/>
    <mergeCell ref="BE5:BH5"/>
  </mergeCells>
  <pageMargins left="0.75" right="0.75" top="1" bottom="1" header="0.5" footer="0.5"/>
  <pageSetup paperSize="9" scale="89" orientation="landscape" horizontalDpi="300" verticalDpi="3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Prel Sq Integ</vt:lpstr>
      <vt:lpstr>PDD Barrel</vt:lpstr>
      <vt:lpstr>PDD Barrel Integ</vt:lpstr>
      <vt:lpstr>Inter Ind</vt:lpstr>
      <vt:lpstr>Prel Sq</vt:lpstr>
      <vt:lpstr>Walk PDD</vt:lpstr>
      <vt:lpstr>Walk PDD Integ</vt:lpstr>
      <vt:lpstr>Barrel Sq Integ</vt:lpstr>
      <vt:lpstr>Prel Ind Integ</vt:lpstr>
      <vt:lpstr>Barrel Sq</vt:lpstr>
      <vt:lpstr>Prel Ind</vt:lpstr>
      <vt:lpstr>Nov Ind</vt:lpstr>
      <vt:lpstr>Prel Ind AWD</vt:lpstr>
      <vt:lpstr>'Prel Ind Integ'!Print_Area</vt:lpstr>
      <vt:lpstr>'Barrel Sq'!Print_Titles</vt:lpstr>
      <vt:lpstr>'Barrel Sq Integ'!Print_Titles</vt:lpstr>
      <vt:lpstr>'Inter Ind'!Print_Titles</vt:lpstr>
      <vt:lpstr>'Nov Ind'!Print_Titles</vt:lpstr>
      <vt:lpstr>'PDD Barrel'!Print_Titles</vt:lpstr>
      <vt:lpstr>'PDD Barrel Integ'!Print_Titles</vt:lpstr>
      <vt:lpstr>'Prel Ind'!Print_Titles</vt:lpstr>
      <vt:lpstr>'Prel Ind AWD'!Print_Titles</vt:lpstr>
      <vt:lpstr>'Prel Ind Integ'!Print_Titles</vt:lpstr>
      <vt:lpstr>'Prel Sq'!Print_Titles</vt:lpstr>
      <vt:lpstr>'Prel Sq Integ'!Print_Titles</vt:lpstr>
      <vt:lpstr>'Walk PDD'!Print_Titles</vt:lpstr>
      <vt:lpstr>'Walk PDD Integ'!Print_Titles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Beaverstock</dc:creator>
  <cp:lastModifiedBy>Jane Beaverstock</cp:lastModifiedBy>
  <dcterms:created xsi:type="dcterms:W3CDTF">2017-12-02T02:43:46Z</dcterms:created>
  <dcterms:modified xsi:type="dcterms:W3CDTF">2017-12-22T03:52:10Z</dcterms:modified>
</cp:coreProperties>
</file>